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A Finance\Jeff J\Orbio BU\Cost of Ownership\"/>
    </mc:Choice>
  </mc:AlternateContent>
  <bookViews>
    <workbookView xWindow="15045" yWindow="75" windowWidth="13695" windowHeight="11760" activeTab="1"/>
  </bookViews>
  <sheets>
    <sheet name="Instructions" sheetId="9" r:id="rId1"/>
    <sheet name="os3 ROI" sheetId="8" r:id="rId2"/>
    <sheet name="os3 ROI without Service" sheetId="11" r:id="rId3"/>
    <sheet name="Validation inputs" sheetId="7" state="hidden" r:id="rId4"/>
  </sheets>
  <externalReferences>
    <externalReference r:id="rId5"/>
    <externalReference r:id="rId6"/>
    <externalReference r:id="rId7"/>
  </externalReferences>
  <definedNames>
    <definedName name="__FPMExcelClient_CellBasedFunctionStatus" localSheetId="1" hidden="1">"1_1_2_2_1_2"</definedName>
    <definedName name="Address">[1]Letter!$A$7</definedName>
    <definedName name="California" localSheetId="0">#REF!</definedName>
    <definedName name="California" localSheetId="1">#REF!</definedName>
    <definedName name="California" localSheetId="2">#REF!</definedName>
    <definedName name="California">#REF!</definedName>
    <definedName name="CityStateZip">[1]Letter!$A$8</definedName>
    <definedName name="CN_1550">'[1]1550'!$C$2,'[1]1550'!$C$242,'[1]1550'!$C$248</definedName>
    <definedName name="CN_215" localSheetId="0">#REF!</definedName>
    <definedName name="CN_215" localSheetId="1">#REF!</definedName>
    <definedName name="CN_215" localSheetId="2">#REF!</definedName>
    <definedName name="CN_215">#REF!</definedName>
    <definedName name="CN_355" localSheetId="0">#REF!</definedName>
    <definedName name="CN_355" localSheetId="1">#REF!</definedName>
    <definedName name="CN_355" localSheetId="2">#REF!</definedName>
    <definedName name="CN_355">#REF!</definedName>
    <definedName name="CN_3640">'[2]3640'!$C$2,'[2]3640'!$C$169,'[2]3640'!$C$175</definedName>
    <definedName name="CN_385" localSheetId="0">#REF!</definedName>
    <definedName name="CN_385" localSheetId="1">#REF!</definedName>
    <definedName name="CN_385" localSheetId="2">#REF!</definedName>
    <definedName name="CN_385">#REF!</definedName>
    <definedName name="CN_4300">[2]GM_636!$C$2,[2]GM_636!$C$182,[2]GM_636!$C$188</definedName>
    <definedName name="CN_515" localSheetId="0">#REF!,#REF!,#REF!</definedName>
    <definedName name="CN_515" localSheetId="1">#REF!,#REF!,#REF!</definedName>
    <definedName name="CN_515" localSheetId="2">#REF!,#REF!,#REF!</definedName>
    <definedName name="CN_515">#REF!,#REF!,#REF!</definedName>
    <definedName name="CN_515SS" localSheetId="0">#REF!,#REF!,#REF!</definedName>
    <definedName name="CN_515SS" localSheetId="1">#REF!,#REF!,#REF!</definedName>
    <definedName name="CN_515SS" localSheetId="2">#REF!,#REF!,#REF!</definedName>
    <definedName name="CN_515SS">#REF!,#REF!,#REF!</definedName>
    <definedName name="CN_530E" localSheetId="0">#REF!,#REF!,#REF!</definedName>
    <definedName name="CN_530E" localSheetId="1">#REF!,#REF!,#REF!</definedName>
    <definedName name="CN_530E" localSheetId="2">#REF!,#REF!,#REF!</definedName>
    <definedName name="CN_530E">#REF!,#REF!,#REF!</definedName>
    <definedName name="CN_5400" localSheetId="0">#REF!,#REF!,#REF!</definedName>
    <definedName name="CN_5400" localSheetId="1">#REF!,#REF!,#REF!</definedName>
    <definedName name="CN_5400" localSheetId="2">#REF!,#REF!,#REF!</definedName>
    <definedName name="CN_5400">#REF!,#REF!,#REF!</definedName>
    <definedName name="CN_5400MSRP" localSheetId="0">#REF!,#REF!,#REF!</definedName>
    <definedName name="CN_5400MSRP" localSheetId="1">#REF!,#REF!,#REF!</definedName>
    <definedName name="CN_5400MSRP" localSheetId="2">#REF!,#REF!,#REF!</definedName>
    <definedName name="CN_5400MSRP">#REF!,#REF!,#REF!</definedName>
    <definedName name="CN_550">'[1]550'!$C$2,'[1]550'!$C$242,'[1]550'!$C$248</definedName>
    <definedName name="CN_5680" localSheetId="0">#REF!,#REF!,#REF!</definedName>
    <definedName name="CN_5680" localSheetId="1">#REF!,#REF!,#REF!</definedName>
    <definedName name="CN_5680" localSheetId="2">#REF!,#REF!,#REF!</definedName>
    <definedName name="CN_5680">#REF!,#REF!,#REF!</definedName>
    <definedName name="CN_5700">'[1]5700'!$C$2,'[1]5700'!$C$458,'[1]5700'!$C$464</definedName>
    <definedName name="CN_5700MSRP" localSheetId="0">#REF!,#REF!,#REF!</definedName>
    <definedName name="CN_5700MSRP" localSheetId="1">#REF!,#REF!,#REF!</definedName>
    <definedName name="CN_5700MSRP" localSheetId="2">#REF!,#REF!,#REF!</definedName>
    <definedName name="CN_5700MSRP">#REF!,#REF!,#REF!</definedName>
    <definedName name="CN_6080" localSheetId="0">#REF!</definedName>
    <definedName name="CN_6080" localSheetId="1">#REF!</definedName>
    <definedName name="CN_6080" localSheetId="2">#REF!</definedName>
    <definedName name="CN_6080">#REF!</definedName>
    <definedName name="CN_6100">'[2]6100'!$C$2,'[2]6100'!$C$204,'[2]6100'!$C$211</definedName>
    <definedName name="CN_6200">'[2]6200'!$C$2,'[2]6200'!$C$205,'[2]6200'!$C$211</definedName>
    <definedName name="CN_6400AC" localSheetId="0">#REF!,#REF!,#REF!</definedName>
    <definedName name="CN_6400AC" localSheetId="1">#REF!,#REF!,#REF!</definedName>
    <definedName name="CN_6400AC" localSheetId="2">#REF!,#REF!,#REF!</definedName>
    <definedName name="CN_6400AC">#REF!,#REF!,#REF!</definedName>
    <definedName name="CN_6400EV" localSheetId="0">#REF!,#REF!,#REF!</definedName>
    <definedName name="CN_6400EV" localSheetId="1">#REF!,#REF!,#REF!</definedName>
    <definedName name="CN_6400EV" localSheetId="2">#REF!,#REF!,#REF!</definedName>
    <definedName name="CN_6400EV">#REF!,#REF!,#REF!</definedName>
    <definedName name="CN_6400LC" localSheetId="0">#REF!,#REF!,#REF!</definedName>
    <definedName name="CN_6400LC" localSheetId="1">#REF!,#REF!,#REF!</definedName>
    <definedName name="CN_6400LC" localSheetId="2">#REF!,#REF!,#REF!</definedName>
    <definedName name="CN_6400LC">#REF!,#REF!,#REF!</definedName>
    <definedName name="CN_6400T" localSheetId="0">#REF!,#REF!,#REF!</definedName>
    <definedName name="CN_6400T" localSheetId="1">#REF!,#REF!,#REF!</definedName>
    <definedName name="CN_6400T" localSheetId="2">#REF!,#REF!,#REF!</definedName>
    <definedName name="CN_6400T">#REF!,#REF!,#REF!</definedName>
    <definedName name="CN_6500" localSheetId="0">#REF!,#REF!,#REF!</definedName>
    <definedName name="CN_6500" localSheetId="1">#REF!,#REF!,#REF!</definedName>
    <definedName name="CN_6500" localSheetId="2">#REF!,#REF!,#REF!</definedName>
    <definedName name="CN_6500">#REF!,#REF!,#REF!</definedName>
    <definedName name="CN_6550" localSheetId="0">#REF!,#REF!,#REF!</definedName>
    <definedName name="CN_6550" localSheetId="1">#REF!,#REF!,#REF!</definedName>
    <definedName name="CN_6550" localSheetId="2">#REF!,#REF!,#REF!</definedName>
    <definedName name="CN_6550">#REF!,#REF!,#REF!</definedName>
    <definedName name="CN_7100">'[1]7100'!$C$2,'[1]7100'!$C$375,'[1]7100'!$C$381</definedName>
    <definedName name="CN_7200" localSheetId="0">#REF!,#REF!,#REF!</definedName>
    <definedName name="CN_7200" localSheetId="1">#REF!,#REF!,#REF!</definedName>
    <definedName name="CN_7200" localSheetId="2">#REF!,#REF!,#REF!</definedName>
    <definedName name="CN_7200">#REF!,#REF!,#REF!</definedName>
    <definedName name="CN_7300">'[1]7300'!$C$2,'[1]7300'!$C$386,'[1]7300'!$C$392</definedName>
    <definedName name="CN_7400" localSheetId="0">#REF!,#REF!,#REF!</definedName>
    <definedName name="CN_7400" localSheetId="1">#REF!,#REF!,#REF!</definedName>
    <definedName name="CN_7400" localSheetId="2">#REF!,#REF!,#REF!</definedName>
    <definedName name="CN_7400">#REF!,#REF!,#REF!</definedName>
    <definedName name="CN_800">'[2]800'!$C$2,'[2]800'!$C$245,'[2]800'!$C$251</definedName>
    <definedName name="CN_8010" localSheetId="0">#REF!,#REF!,#REF!</definedName>
    <definedName name="CN_8010" localSheetId="1">#REF!,#REF!,#REF!</definedName>
    <definedName name="CN_8010" localSheetId="2">#REF!,#REF!,#REF!</definedName>
    <definedName name="CN_8010">#REF!,#REF!,#REF!</definedName>
    <definedName name="CN_810" localSheetId="0">#REF!,#REF!,#REF!</definedName>
    <definedName name="CN_810" localSheetId="1">#REF!,#REF!,#REF!</definedName>
    <definedName name="CN_810" localSheetId="2">#REF!,#REF!,#REF!</definedName>
    <definedName name="CN_810">#REF!,#REF!,#REF!</definedName>
    <definedName name="CN_8200_8210" localSheetId="0">#REF!,#REF!,#REF!</definedName>
    <definedName name="CN_8200_8210" localSheetId="1">#REF!,#REF!,#REF!</definedName>
    <definedName name="CN_8200_8210" localSheetId="2">#REF!,#REF!,#REF!</definedName>
    <definedName name="CN_8200_8210">#REF!,#REF!,#REF!</definedName>
    <definedName name="CN_830" localSheetId="0">#REF!</definedName>
    <definedName name="CN_830" localSheetId="1">#REF!</definedName>
    <definedName name="CN_830" localSheetId="2">#REF!</definedName>
    <definedName name="CN_830">#REF!</definedName>
    <definedName name="CN_8300" localSheetId="0">#REF!,#REF!,#REF!</definedName>
    <definedName name="CN_8300" localSheetId="1">#REF!,#REF!,#REF!</definedName>
    <definedName name="CN_8300" localSheetId="2">#REF!,#REF!,#REF!</definedName>
    <definedName name="CN_8300">#REF!,#REF!,#REF!</definedName>
    <definedName name="CN_830II" localSheetId="0">#REF!,#REF!,#REF!</definedName>
    <definedName name="CN_830II" localSheetId="1">#REF!,#REF!,#REF!</definedName>
    <definedName name="CN_830II" localSheetId="2">#REF!,#REF!,#REF!</definedName>
    <definedName name="CN_830II">#REF!,#REF!,#REF!</definedName>
    <definedName name="CN_8410" localSheetId="0">#REF!,#REF!,#REF!</definedName>
    <definedName name="CN_8410" localSheetId="1">#REF!,#REF!,#REF!</definedName>
    <definedName name="CN_8410" localSheetId="2">#REF!,#REF!,#REF!</definedName>
    <definedName name="CN_8410">#REF!,#REF!,#REF!</definedName>
    <definedName name="CN_Order_Form" localSheetId="0">#REF!</definedName>
    <definedName name="CN_Order_Form" localSheetId="1">#REF!</definedName>
    <definedName name="CN_Order_Form" localSheetId="2">#REF!</definedName>
    <definedName name="CN_Order_Form">#REF!</definedName>
    <definedName name="CN_Start_Here">[1]Start_Here!$C$5,[1]Start_Here!$C$12,[1]Start_Here!$C$19</definedName>
    <definedName name="Company_Name">'[1]7100'!$C$2,'[1]7100'!$C$375,'[1]7100'!$C$381</definedName>
    <definedName name="Cost" localSheetId="0">#REF!</definedName>
    <definedName name="Cost" localSheetId="1">#REF!</definedName>
    <definedName name="Cost" localSheetId="2">#REF!</definedName>
    <definedName name="Cost">#REF!</definedName>
    <definedName name="County" localSheetId="0">#REF!</definedName>
    <definedName name="County" localSheetId="1">#REF!</definedName>
    <definedName name="County" localSheetId="2">#REF!</definedName>
    <definedName name="County">#REF!</definedName>
    <definedName name="data10" localSheetId="0">#REF!</definedName>
    <definedName name="data10" localSheetId="1">#REF!</definedName>
    <definedName name="data10" localSheetId="2">#REF!</definedName>
    <definedName name="data10">#REF!</definedName>
    <definedName name="data4" localSheetId="0">#REF!</definedName>
    <definedName name="data4" localSheetId="1">#REF!</definedName>
    <definedName name="data4" localSheetId="2">#REF!</definedName>
    <definedName name="data4">#REF!</definedName>
    <definedName name="dflt2">'[3]Customize Your Purchase Order'!$F$23</definedName>
    <definedName name="dflt3">'[3]Customize Your Purchase Order'!$F$24</definedName>
    <definedName name="dflt4">'[3]Customize Your Purchase Order'!$E$25</definedName>
    <definedName name="dflt5">'[3]Customize Your Purchase Order'!$F$27</definedName>
    <definedName name="dflt6">'[3]Customize Your Purchase Order'!$F$28</definedName>
    <definedName name="dflt7">'[3]Customize Your Purchase Order'!$E$29</definedName>
    <definedName name="FinancePartner">[1]Financing!$C$7:$C$10</definedName>
    <definedName name="FlexCleanHours" localSheetId="0">#REF!</definedName>
    <definedName name="FlexCleanHours" localSheetId="1">#REF!</definedName>
    <definedName name="FlexCleanHours" localSheetId="2">#REF!</definedName>
    <definedName name="FlexCleanHours">#REF!</definedName>
    <definedName name="FlexCleanRates">[1]FlexClean!$A$8:$L$300</definedName>
    <definedName name="FlexCleanRegionDesc">[1]Lists!$A$3:$A$13</definedName>
    <definedName name="FlexCleanRegions">[1]Lists!$A$3:$B$13</definedName>
    <definedName name="LITTER_HAWK" localSheetId="0">#REF!,#REF!,#REF!</definedName>
    <definedName name="LITTER_HAWK" localSheetId="1">#REF!,#REF!,#REF!</definedName>
    <definedName name="LITTER_HAWK" localSheetId="2">#REF!,#REF!,#REF!</definedName>
    <definedName name="LITTER_HAWK">#REF!,#REF!,#REF!</definedName>
    <definedName name="Machine1" localSheetId="0">#REF!</definedName>
    <definedName name="Machine1" localSheetId="1">#REF!</definedName>
    <definedName name="Machine1" localSheetId="2">#REF!</definedName>
    <definedName name="Machine1">#REF!</definedName>
    <definedName name="Machine2" localSheetId="0">#REF!</definedName>
    <definedName name="Machine2" localSheetId="1">#REF!</definedName>
    <definedName name="Machine2" localSheetId="2">#REF!</definedName>
    <definedName name="Machine2">#REF!</definedName>
    <definedName name="MachineList">[1]Lists!$Q$2:$Q$38</definedName>
    <definedName name="NewYork" localSheetId="0">#REF!</definedName>
    <definedName name="NewYork" localSheetId="1">#REF!</definedName>
    <definedName name="NewYork" localSheetId="2">#REF!</definedName>
    <definedName name="NewYork">#REF!</definedName>
    <definedName name="Orbio_5000SC.TTTerms" localSheetId="0">#REF!</definedName>
    <definedName name="Orbio_5000SC.TTTerms" localSheetId="1">#REF!</definedName>
    <definedName name="Orbio_5000SC.TTTerms" localSheetId="2">#REF!</definedName>
    <definedName name="Orbio_5000SC.TTTerms">#REF!</definedName>
    <definedName name="Products" localSheetId="0">#REF!</definedName>
    <definedName name="Products" localSheetId="1">#REF!</definedName>
    <definedName name="Products" localSheetId="2">#REF!</definedName>
    <definedName name="Products">#REF!</definedName>
    <definedName name="PurchaseOpt" localSheetId="0">#REF!</definedName>
    <definedName name="PurchaseOpt" localSheetId="1">#REF!</definedName>
    <definedName name="PurchaseOpt" localSheetId="2">#REF!</definedName>
    <definedName name="PurchaseOpt">#REF!</definedName>
    <definedName name="PurchaseOptTCS">[1]Financing!$B$26:$B$39</definedName>
    <definedName name="RepName">[1]Letter!$A$10</definedName>
    <definedName name="Salutation">[1]Letter!$A$9</definedName>
    <definedName name="sdfds" localSheetId="0">#REF!</definedName>
    <definedName name="sdfds" localSheetId="1">#REF!</definedName>
    <definedName name="sdfds" localSheetId="2">#REF!</definedName>
    <definedName name="sdfds">#REF!</definedName>
    <definedName name="Term" localSheetId="0">#REF!</definedName>
    <definedName name="Term" localSheetId="1">#REF!</definedName>
    <definedName name="Term" localSheetId="2">#REF!</definedName>
    <definedName name="Term">#REF!</definedName>
    <definedName name="Terms">[1]Financing!$A$26:$A$35</definedName>
    <definedName name="TTDiscountHigh">[1]Settings!$C$2</definedName>
    <definedName name="TTDiscountLow">[1]Settings!$B$2</definedName>
    <definedName name="TTNoOptions">[1]Settings!$A$6</definedName>
  </definedNames>
  <calcPr calcId="152511"/>
</workbook>
</file>

<file path=xl/calcChain.xml><?xml version="1.0" encoding="utf-8"?>
<calcChain xmlns="http://schemas.openxmlformats.org/spreadsheetml/2006/main">
  <c r="D49" i="11" l="1"/>
  <c r="E49" i="11"/>
  <c r="D56" i="8"/>
  <c r="E56" i="8"/>
  <c r="E46" i="11"/>
  <c r="E55" i="8"/>
  <c r="C47" i="8"/>
  <c r="C43" i="8"/>
  <c r="E53" i="8"/>
  <c r="D55" i="8"/>
  <c r="F31" i="11" l="1"/>
  <c r="F30" i="11"/>
  <c r="F38" i="8"/>
  <c r="F37" i="8"/>
  <c r="C19" i="11"/>
  <c r="C44" i="11"/>
  <c r="C45" i="11"/>
  <c r="C46" i="11"/>
  <c r="C49" i="11"/>
  <c r="B44" i="11"/>
  <c r="D44" i="11"/>
  <c r="E44" i="11"/>
  <c r="D45" i="11"/>
  <c r="E45" i="11"/>
  <c r="D46" i="11"/>
  <c r="C47" i="11"/>
  <c r="D47" i="11"/>
  <c r="E47" i="11"/>
  <c r="E48" i="11" s="1"/>
  <c r="C48" i="11"/>
  <c r="D48" i="11"/>
  <c r="C40" i="11"/>
  <c r="C36" i="11"/>
  <c r="F24" i="11"/>
  <c r="F27" i="11"/>
  <c r="F32" i="11"/>
  <c r="B49" i="11"/>
  <c r="C58" i="11"/>
  <c r="B58" i="11"/>
  <c r="D58" i="11"/>
  <c r="E58" i="11"/>
  <c r="F58" i="11"/>
  <c r="C59" i="11"/>
  <c r="D59" i="11"/>
  <c r="E59" i="11"/>
  <c r="F59" i="11"/>
  <c r="C60" i="11"/>
  <c r="D60" i="11"/>
  <c r="E60" i="11"/>
  <c r="F60" i="11"/>
  <c r="C61" i="11"/>
  <c r="D61" i="11"/>
  <c r="E61" i="11"/>
  <c r="F61" i="11"/>
  <c r="C62" i="11"/>
  <c r="D62" i="11"/>
  <c r="E62" i="11"/>
  <c r="F62" i="11"/>
  <c r="C63" i="11"/>
  <c r="D63" i="11"/>
  <c r="E63" i="11"/>
  <c r="F63" i="11"/>
  <c r="C64" i="11"/>
  <c r="D64" i="11"/>
  <c r="E64" i="11"/>
  <c r="F64" i="11"/>
  <c r="C65" i="11"/>
  <c r="D65" i="11"/>
  <c r="E65" i="11"/>
  <c r="F65" i="11"/>
  <c r="C66" i="11"/>
  <c r="D66" i="11"/>
  <c r="E66" i="11"/>
  <c r="F66" i="11"/>
  <c r="C67" i="11"/>
  <c r="D67" i="11"/>
  <c r="E67" i="11"/>
  <c r="F67" i="11"/>
  <c r="C68" i="11"/>
  <c r="D68" i="11"/>
  <c r="E68" i="11"/>
  <c r="F68" i="11"/>
  <c r="C69" i="11"/>
  <c r="D69" i="11"/>
  <c r="E69" i="11"/>
  <c r="F69" i="11"/>
  <c r="C70" i="11"/>
  <c r="D70" i="11"/>
  <c r="E70" i="11"/>
  <c r="F70" i="11"/>
  <c r="C71" i="11"/>
  <c r="D71" i="11"/>
  <c r="E71" i="11"/>
  <c r="F71" i="11"/>
  <c r="C72" i="11"/>
  <c r="D72" i="11"/>
  <c r="E72" i="11"/>
  <c r="F72" i="11"/>
  <c r="C73" i="11"/>
  <c r="D73" i="11"/>
  <c r="E73" i="11"/>
  <c r="F73" i="11"/>
  <c r="C74" i="11"/>
  <c r="D74" i="11"/>
  <c r="E74" i="11"/>
  <c r="F74" i="11"/>
  <c r="C75" i="11"/>
  <c r="D75" i="11"/>
  <c r="E75" i="11"/>
  <c r="F75" i="11"/>
  <c r="C76" i="11"/>
  <c r="D76" i="11"/>
  <c r="E76" i="11"/>
  <c r="F76" i="11"/>
  <c r="C77" i="11"/>
  <c r="D77" i="11"/>
  <c r="E77" i="11"/>
  <c r="F77" i="11"/>
  <c r="C78" i="11"/>
  <c r="D78" i="11"/>
  <c r="E78" i="11"/>
  <c r="F78" i="11"/>
  <c r="C79" i="11"/>
  <c r="D79" i="11"/>
  <c r="E79" i="11"/>
  <c r="F79" i="11"/>
  <c r="C80" i="11"/>
  <c r="D80" i="11"/>
  <c r="E80" i="11"/>
  <c r="F80" i="11"/>
  <c r="C81" i="11"/>
  <c r="D81" i="11"/>
  <c r="E81" i="11"/>
  <c r="F81" i="11"/>
  <c r="C82" i="11"/>
  <c r="D82" i="11"/>
  <c r="E82" i="11"/>
  <c r="F82" i="11"/>
  <c r="C83" i="11"/>
  <c r="D83" i="11"/>
  <c r="E83" i="11"/>
  <c r="F83" i="11"/>
  <c r="C84" i="11"/>
  <c r="D84" i="11"/>
  <c r="E84" i="11"/>
  <c r="F84" i="11"/>
  <c r="C85" i="11"/>
  <c r="D85" i="11"/>
  <c r="E85" i="11"/>
  <c r="F85" i="11"/>
  <c r="C86" i="11"/>
  <c r="D86" i="11"/>
  <c r="E86" i="11"/>
  <c r="F86" i="11"/>
  <c r="C87" i="11"/>
  <c r="D87" i="11"/>
  <c r="E87" i="11"/>
  <c r="F87" i="11"/>
  <c r="C88" i="11"/>
  <c r="D88" i="11"/>
  <c r="E88" i="11"/>
  <c r="F88" i="11"/>
  <c r="C89" i="11"/>
  <c r="D89" i="11"/>
  <c r="E89" i="11"/>
  <c r="F89" i="11"/>
  <c r="C90" i="11"/>
  <c r="D90" i="11"/>
  <c r="E90" i="11"/>
  <c r="F90" i="11"/>
  <c r="C91" i="11"/>
  <c r="D91" i="11"/>
  <c r="E91" i="11"/>
  <c r="F91" i="11"/>
  <c r="C92" i="11"/>
  <c r="D92" i="11"/>
  <c r="E92" i="11"/>
  <c r="F92" i="11"/>
  <c r="C93" i="11"/>
  <c r="D93" i="11"/>
  <c r="E93" i="11"/>
  <c r="F93" i="11"/>
  <c r="C94" i="11"/>
  <c r="D94" i="11"/>
  <c r="E94" i="11"/>
  <c r="F94" i="11"/>
  <c r="C95" i="11"/>
  <c r="D95" i="11"/>
  <c r="E95" i="11"/>
  <c r="F95" i="11"/>
  <c r="C96" i="11"/>
  <c r="D96" i="11"/>
  <c r="E96" i="11"/>
  <c r="F96" i="11"/>
  <c r="C97" i="11"/>
  <c r="D97" i="11"/>
  <c r="E97" i="11"/>
  <c r="F97" i="11"/>
  <c r="C98" i="11"/>
  <c r="D98" i="11"/>
  <c r="E98" i="11"/>
  <c r="F98" i="11"/>
  <c r="C99" i="11"/>
  <c r="D99" i="11"/>
  <c r="E99" i="11"/>
  <c r="F99" i="11"/>
  <c r="C100" i="11"/>
  <c r="D100" i="11"/>
  <c r="E100" i="11"/>
  <c r="F100" i="11"/>
  <c r="C101" i="11"/>
  <c r="D101" i="11"/>
  <c r="E101" i="11"/>
  <c r="F101" i="11"/>
  <c r="C102" i="11"/>
  <c r="D102" i="11"/>
  <c r="E102" i="11"/>
  <c r="F102" i="11"/>
  <c r="C103" i="11"/>
  <c r="D103" i="11"/>
  <c r="E103" i="11"/>
  <c r="F103" i="11"/>
  <c r="C104" i="11"/>
  <c r="D104" i="11"/>
  <c r="E104" i="11"/>
  <c r="F104" i="11"/>
  <c r="C105" i="11"/>
  <c r="D105" i="11"/>
  <c r="E105" i="11"/>
  <c r="F105" i="11"/>
  <c r="C106" i="11"/>
  <c r="D106" i="11"/>
  <c r="E106" i="11"/>
  <c r="F106" i="11"/>
  <c r="C107" i="11"/>
  <c r="D107" i="11"/>
  <c r="E107" i="11"/>
  <c r="F107" i="11"/>
  <c r="C108" i="11"/>
  <c r="D108" i="11"/>
  <c r="E108" i="11"/>
  <c r="F108" i="11"/>
  <c r="C109" i="11"/>
  <c r="D109" i="11"/>
  <c r="E109" i="11"/>
  <c r="F109" i="11"/>
  <c r="C110" i="11"/>
  <c r="D110" i="11"/>
  <c r="E110" i="11"/>
  <c r="F110" i="11"/>
  <c r="C111" i="11"/>
  <c r="D111" i="11"/>
  <c r="E111" i="11"/>
  <c r="F111" i="11"/>
  <c r="C112" i="11"/>
  <c r="D112" i="11"/>
  <c r="E112" i="11"/>
  <c r="F112" i="11"/>
  <c r="C113" i="11"/>
  <c r="D113" i="11"/>
  <c r="E113" i="11"/>
  <c r="F113" i="11"/>
  <c r="C114" i="11"/>
  <c r="D114" i="11"/>
  <c r="E114" i="11"/>
  <c r="F114" i="11"/>
  <c r="C115" i="11"/>
  <c r="D115" i="11"/>
  <c r="E115" i="11"/>
  <c r="F115" i="11"/>
  <c r="C116" i="11"/>
  <c r="D116" i="11"/>
  <c r="E116" i="11"/>
  <c r="F116" i="11"/>
  <c r="C117" i="11"/>
  <c r="D117" i="11"/>
  <c r="E117" i="11"/>
  <c r="F117" i="11"/>
  <c r="C118" i="11"/>
  <c r="D118" i="11"/>
  <c r="E118" i="11"/>
  <c r="F118" i="11"/>
  <c r="C119" i="11"/>
  <c r="D119" i="11"/>
  <c r="E119" i="11"/>
  <c r="F119" i="11"/>
  <c r="C120" i="11"/>
  <c r="D120" i="11"/>
  <c r="E120" i="11"/>
  <c r="F120" i="11"/>
  <c r="C121" i="11"/>
  <c r="D121" i="11"/>
  <c r="E121" i="11"/>
  <c r="F121" i="11"/>
  <c r="C122" i="11"/>
  <c r="D122" i="11"/>
  <c r="E122" i="11"/>
  <c r="F122" i="11"/>
  <c r="C123" i="11"/>
  <c r="D123" i="11"/>
  <c r="E123" i="11"/>
  <c r="F123" i="11"/>
  <c r="C124" i="11"/>
  <c r="D124" i="11"/>
  <c r="E124" i="11"/>
  <c r="F124" i="11"/>
  <c r="C125" i="11"/>
  <c r="D125" i="11"/>
  <c r="E125" i="11"/>
  <c r="F125" i="11"/>
  <c r="C126" i="11"/>
  <c r="D126" i="11"/>
  <c r="E126" i="11"/>
  <c r="F126" i="11"/>
  <c r="C127" i="11"/>
  <c r="D127" i="11"/>
  <c r="E127" i="11"/>
  <c r="F127" i="11"/>
  <c r="C128" i="11"/>
  <c r="D128" i="11"/>
  <c r="E128" i="11"/>
  <c r="F128" i="11"/>
  <c r="C129" i="11"/>
  <c r="D129" i="11"/>
  <c r="E129" i="11"/>
  <c r="F129" i="11"/>
  <c r="C33" i="11"/>
  <c r="F33" i="11"/>
  <c r="F24" i="8"/>
  <c r="C51" i="8"/>
  <c r="C30" i="8"/>
  <c r="C31" i="8"/>
  <c r="C33" i="8"/>
  <c r="C35" i="8"/>
  <c r="B51" i="8"/>
  <c r="D51" i="8"/>
  <c r="E51" i="8"/>
  <c r="C52" i="8"/>
  <c r="B52" i="8"/>
  <c r="D52" i="8"/>
  <c r="E52" i="8"/>
  <c r="C53" i="8"/>
  <c r="B53" i="8"/>
  <c r="D53" i="8"/>
  <c r="C54" i="8"/>
  <c r="B54" i="8"/>
  <c r="D54" i="8"/>
  <c r="E54" i="8"/>
  <c r="C55" i="8"/>
  <c r="B55" i="8"/>
  <c r="C56" i="8"/>
  <c r="F33" i="8"/>
  <c r="F35" i="8"/>
  <c r="F27" i="8"/>
  <c r="F39" i="8"/>
  <c r="B56" i="8"/>
  <c r="F7" i="7"/>
  <c r="F8" i="7"/>
  <c r="F9" i="7"/>
  <c r="F10" i="7"/>
  <c r="F11" i="7"/>
  <c r="F12" i="7"/>
  <c r="F13" i="7"/>
  <c r="F14" i="7"/>
  <c r="F15" i="7"/>
  <c r="F16" i="7"/>
  <c r="F19" i="7"/>
  <c r="C36" i="9"/>
  <c r="D34" i="7"/>
  <c r="B65" i="8"/>
  <c r="C65" i="8"/>
  <c r="D65" i="8"/>
  <c r="E65" i="8"/>
  <c r="F65" i="8"/>
  <c r="B66" i="8"/>
  <c r="C66" i="8"/>
  <c r="D66" i="8"/>
  <c r="E66" i="8"/>
  <c r="F66" i="8"/>
  <c r="B67" i="8"/>
  <c r="C67" i="8"/>
  <c r="D67" i="8"/>
  <c r="E67" i="8"/>
  <c r="F67" i="8"/>
  <c r="B68" i="8"/>
  <c r="C68" i="8"/>
  <c r="D68" i="8"/>
  <c r="E68" i="8"/>
  <c r="F68" i="8"/>
  <c r="B69" i="8"/>
  <c r="C69" i="8"/>
  <c r="D69" i="8"/>
  <c r="E69" i="8"/>
  <c r="F69" i="8"/>
  <c r="B70" i="8"/>
  <c r="C70" i="8"/>
  <c r="D70" i="8"/>
  <c r="E70" i="8"/>
  <c r="F70" i="8"/>
  <c r="B71" i="8"/>
  <c r="C71" i="8"/>
  <c r="D71" i="8"/>
  <c r="E71" i="8"/>
  <c r="F71" i="8"/>
  <c r="B72" i="8"/>
  <c r="C72" i="8"/>
  <c r="D72" i="8"/>
  <c r="E72" i="8"/>
  <c r="F72" i="8"/>
  <c r="B73" i="8"/>
  <c r="C73" i="8"/>
  <c r="D73" i="8"/>
  <c r="E73" i="8"/>
  <c r="F73" i="8"/>
  <c r="B74" i="8"/>
  <c r="C74" i="8"/>
  <c r="D74" i="8"/>
  <c r="E74" i="8"/>
  <c r="F74" i="8"/>
  <c r="B75" i="8"/>
  <c r="C75" i="8"/>
  <c r="D75" i="8"/>
  <c r="E75" i="8"/>
  <c r="F75" i="8"/>
  <c r="B76" i="8"/>
  <c r="C76" i="8"/>
  <c r="D76" i="8"/>
  <c r="E76" i="8"/>
  <c r="F76" i="8"/>
  <c r="B77" i="8"/>
  <c r="C77" i="8"/>
  <c r="D77" i="8"/>
  <c r="E77" i="8"/>
  <c r="F77" i="8"/>
  <c r="B78" i="8"/>
  <c r="C78" i="8"/>
  <c r="D78" i="8"/>
  <c r="E78" i="8"/>
  <c r="F78" i="8"/>
  <c r="B79" i="8"/>
  <c r="C79" i="8"/>
  <c r="D79" i="8"/>
  <c r="E79" i="8"/>
  <c r="F79" i="8"/>
  <c r="B80" i="8"/>
  <c r="C80" i="8"/>
  <c r="D80" i="8"/>
  <c r="E80" i="8"/>
  <c r="F80" i="8"/>
  <c r="B81" i="8"/>
  <c r="C81" i="8"/>
  <c r="D81" i="8"/>
  <c r="E81" i="8"/>
  <c r="F81" i="8"/>
  <c r="B82" i="8"/>
  <c r="C82" i="8"/>
  <c r="D82" i="8"/>
  <c r="E82" i="8"/>
  <c r="F82" i="8"/>
  <c r="B83" i="8"/>
  <c r="C83" i="8"/>
  <c r="D83" i="8"/>
  <c r="E83" i="8"/>
  <c r="F83" i="8"/>
  <c r="B84" i="8"/>
  <c r="C84" i="8"/>
  <c r="D84" i="8"/>
  <c r="E84" i="8"/>
  <c r="F84" i="8"/>
  <c r="B85" i="8"/>
  <c r="C85" i="8"/>
  <c r="D85" i="8"/>
  <c r="E85" i="8"/>
  <c r="F85" i="8"/>
  <c r="B86" i="8"/>
  <c r="C86" i="8"/>
  <c r="D86" i="8"/>
  <c r="E86" i="8"/>
  <c r="F86" i="8"/>
  <c r="B87" i="8"/>
  <c r="C87" i="8"/>
  <c r="D87" i="8"/>
  <c r="E87" i="8"/>
  <c r="F87" i="8"/>
  <c r="B88" i="8"/>
  <c r="C88" i="8"/>
  <c r="D88" i="8"/>
  <c r="E88" i="8"/>
  <c r="F88" i="8"/>
  <c r="B89" i="8"/>
  <c r="C89" i="8"/>
  <c r="D89" i="8"/>
  <c r="E89" i="8"/>
  <c r="F89" i="8"/>
  <c r="B90" i="8"/>
  <c r="C90" i="8"/>
  <c r="D90" i="8"/>
  <c r="E90" i="8"/>
  <c r="F90" i="8"/>
  <c r="B91" i="8"/>
  <c r="C91" i="8"/>
  <c r="D91" i="8"/>
  <c r="E91" i="8"/>
  <c r="F91" i="8"/>
  <c r="B92" i="8"/>
  <c r="C92" i="8"/>
  <c r="D92" i="8"/>
  <c r="E92" i="8"/>
  <c r="F92" i="8"/>
  <c r="B93" i="8"/>
  <c r="C93" i="8"/>
  <c r="D93" i="8"/>
  <c r="E93" i="8"/>
  <c r="F93" i="8"/>
  <c r="B94" i="8"/>
  <c r="C94" i="8"/>
  <c r="D94" i="8"/>
  <c r="E94" i="8"/>
  <c r="F94" i="8"/>
  <c r="B95" i="8"/>
  <c r="C95" i="8"/>
  <c r="D95" i="8"/>
  <c r="E95" i="8"/>
  <c r="F95" i="8"/>
  <c r="B96" i="8"/>
  <c r="C96" i="8"/>
  <c r="D96" i="8"/>
  <c r="E96" i="8"/>
  <c r="F96" i="8"/>
  <c r="B97" i="8"/>
  <c r="C97" i="8"/>
  <c r="D97" i="8"/>
  <c r="E97" i="8"/>
  <c r="F97" i="8"/>
  <c r="B98" i="8"/>
  <c r="C98" i="8"/>
  <c r="D98" i="8"/>
  <c r="E98" i="8"/>
  <c r="F98" i="8"/>
  <c r="B99" i="8"/>
  <c r="C99" i="8"/>
  <c r="D99" i="8"/>
  <c r="E99" i="8"/>
  <c r="F99" i="8"/>
  <c r="B100" i="8"/>
  <c r="C100" i="8"/>
  <c r="D100" i="8"/>
  <c r="E100" i="8"/>
  <c r="F100" i="8"/>
  <c r="B101" i="8"/>
  <c r="C101" i="8"/>
  <c r="D101" i="8"/>
  <c r="E101" i="8"/>
  <c r="F101" i="8"/>
  <c r="B102" i="8"/>
  <c r="C102" i="8"/>
  <c r="D102" i="8"/>
  <c r="E102" i="8"/>
  <c r="F102" i="8"/>
  <c r="B103" i="8"/>
  <c r="C103" i="8"/>
  <c r="D103" i="8"/>
  <c r="E103" i="8"/>
  <c r="F103" i="8"/>
  <c r="B104" i="8"/>
  <c r="C104" i="8"/>
  <c r="D104" i="8"/>
  <c r="E104" i="8"/>
  <c r="F104" i="8"/>
  <c r="B105" i="8"/>
  <c r="C105" i="8"/>
  <c r="D105" i="8"/>
  <c r="E105" i="8"/>
  <c r="F105" i="8"/>
  <c r="B106" i="8"/>
  <c r="C106" i="8"/>
  <c r="D106" i="8"/>
  <c r="E106" i="8"/>
  <c r="F106" i="8"/>
  <c r="B107" i="8"/>
  <c r="C107" i="8"/>
  <c r="D107" i="8"/>
  <c r="E107" i="8"/>
  <c r="F107" i="8"/>
  <c r="B108" i="8"/>
  <c r="C108" i="8"/>
  <c r="D108" i="8"/>
  <c r="E108" i="8"/>
  <c r="F108" i="8"/>
  <c r="B109" i="8"/>
  <c r="C109" i="8"/>
  <c r="D109" i="8"/>
  <c r="E109" i="8"/>
  <c r="F109" i="8"/>
  <c r="B110" i="8"/>
  <c r="C110" i="8"/>
  <c r="D110" i="8"/>
  <c r="E110" i="8"/>
  <c r="F110" i="8"/>
  <c r="B111" i="8"/>
  <c r="C111" i="8"/>
  <c r="D111" i="8"/>
  <c r="E111" i="8"/>
  <c r="F111" i="8"/>
  <c r="B112" i="8"/>
  <c r="C112" i="8"/>
  <c r="D112" i="8"/>
  <c r="E112" i="8"/>
  <c r="F112" i="8"/>
  <c r="B113" i="8"/>
  <c r="C113" i="8"/>
  <c r="D113" i="8"/>
  <c r="E113" i="8"/>
  <c r="F113" i="8"/>
  <c r="B114" i="8"/>
  <c r="C114" i="8"/>
  <c r="D114" i="8"/>
  <c r="E114" i="8"/>
  <c r="F114" i="8"/>
  <c r="B115" i="8"/>
  <c r="C115" i="8"/>
  <c r="D115" i="8"/>
  <c r="E115" i="8"/>
  <c r="F115" i="8"/>
  <c r="B116" i="8"/>
  <c r="C116" i="8"/>
  <c r="D116" i="8"/>
  <c r="E116" i="8"/>
  <c r="F116" i="8"/>
  <c r="B117" i="8"/>
  <c r="C117" i="8"/>
  <c r="D117" i="8"/>
  <c r="E117" i="8"/>
  <c r="F117" i="8"/>
  <c r="B118" i="8"/>
  <c r="C118" i="8"/>
  <c r="D118" i="8"/>
  <c r="E118" i="8"/>
  <c r="F118" i="8"/>
  <c r="B119" i="8"/>
  <c r="C119" i="8"/>
  <c r="D119" i="8"/>
  <c r="E119" i="8"/>
  <c r="F119" i="8"/>
  <c r="B120" i="8"/>
  <c r="C120" i="8"/>
  <c r="D120" i="8"/>
  <c r="E120" i="8"/>
  <c r="F120" i="8"/>
  <c r="B121" i="8"/>
  <c r="C121" i="8"/>
  <c r="D121" i="8"/>
  <c r="E121" i="8"/>
  <c r="F121" i="8"/>
  <c r="B122" i="8"/>
  <c r="C122" i="8"/>
  <c r="D122" i="8"/>
  <c r="E122" i="8"/>
  <c r="F122" i="8"/>
  <c r="B123" i="8"/>
  <c r="C123" i="8"/>
  <c r="D123" i="8"/>
  <c r="E123" i="8"/>
  <c r="F123" i="8"/>
  <c r="B124" i="8"/>
  <c r="C124" i="8"/>
  <c r="D124" i="8"/>
  <c r="E124" i="8"/>
  <c r="F124" i="8"/>
  <c r="B125" i="8"/>
  <c r="C125" i="8"/>
  <c r="D125" i="8"/>
  <c r="E125" i="8"/>
  <c r="F125" i="8"/>
  <c r="B126" i="8"/>
  <c r="C126" i="8"/>
  <c r="D126" i="8"/>
  <c r="E126" i="8"/>
  <c r="F126" i="8"/>
  <c r="B127" i="8"/>
  <c r="C127" i="8"/>
  <c r="D127" i="8"/>
  <c r="E127" i="8"/>
  <c r="F127" i="8"/>
  <c r="B128" i="8"/>
  <c r="C128" i="8"/>
  <c r="D128" i="8"/>
  <c r="E128" i="8"/>
  <c r="F128" i="8"/>
  <c r="B129" i="8"/>
  <c r="C129" i="8"/>
  <c r="D129" i="8"/>
  <c r="E129" i="8"/>
  <c r="F129" i="8"/>
  <c r="B130" i="8"/>
  <c r="C130" i="8"/>
  <c r="D130" i="8"/>
  <c r="E130" i="8"/>
  <c r="F130" i="8"/>
  <c r="B131" i="8"/>
  <c r="C131" i="8"/>
  <c r="D131" i="8"/>
  <c r="E131" i="8"/>
  <c r="F131" i="8"/>
  <c r="B132" i="8"/>
  <c r="C132" i="8"/>
  <c r="D132" i="8"/>
  <c r="E132" i="8"/>
  <c r="F132" i="8"/>
  <c r="B133" i="8"/>
  <c r="C133" i="8"/>
  <c r="D133" i="8"/>
  <c r="E133" i="8"/>
  <c r="F133" i="8"/>
  <c r="B134" i="8"/>
  <c r="C134" i="8"/>
  <c r="D134" i="8"/>
  <c r="E134" i="8"/>
  <c r="F134" i="8"/>
  <c r="B135" i="8"/>
  <c r="C135" i="8"/>
  <c r="D135" i="8"/>
  <c r="E135" i="8"/>
  <c r="F135" i="8"/>
  <c r="B136" i="8"/>
  <c r="C136" i="8"/>
  <c r="D136" i="8"/>
  <c r="E136" i="8"/>
  <c r="F136" i="8"/>
  <c r="C40" i="8"/>
  <c r="F40" i="8"/>
  <c r="C44" i="8"/>
  <c r="B48" i="11"/>
  <c r="B47" i="11"/>
  <c r="B46" i="11"/>
  <c r="B45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22" i="11"/>
  <c r="B123" i="11"/>
  <c r="B124" i="11"/>
  <c r="B125" i="11"/>
  <c r="B126" i="11"/>
  <c r="B127" i="11"/>
  <c r="B128" i="11"/>
  <c r="B129" i="11"/>
  <c r="B59" i="11"/>
  <c r="C41" i="11"/>
  <c r="C37" i="11"/>
  <c r="C35" i="11"/>
  <c r="C39" i="11"/>
  <c r="C126" i="9"/>
  <c r="C94" i="9"/>
  <c r="C62" i="9"/>
  <c r="D33" i="9"/>
  <c r="C32" i="9"/>
  <c r="C19" i="9"/>
  <c r="C129" i="9"/>
  <c r="C55" i="9"/>
  <c r="C86" i="9"/>
  <c r="C118" i="9"/>
  <c r="C70" i="9"/>
  <c r="C102" i="9"/>
  <c r="C54" i="9"/>
  <c r="C78" i="9"/>
  <c r="C110" i="9"/>
  <c r="C57" i="9"/>
  <c r="C69" i="9"/>
  <c r="C77" i="9"/>
  <c r="C93" i="9"/>
  <c r="C109" i="9"/>
  <c r="C117" i="9"/>
  <c r="C133" i="9"/>
  <c r="C53" i="9"/>
  <c r="C64" i="9"/>
  <c r="C65" i="9"/>
  <c r="C73" i="9"/>
  <c r="C81" i="9"/>
  <c r="C89" i="9"/>
  <c r="C97" i="9"/>
  <c r="C105" i="9"/>
  <c r="C113" i="9"/>
  <c r="C121" i="9"/>
  <c r="C131" i="9"/>
  <c r="C127" i="9"/>
  <c r="C123" i="9"/>
  <c r="C119" i="9"/>
  <c r="C115" i="9"/>
  <c r="C111" i="9"/>
  <c r="C107" i="9"/>
  <c r="C103" i="9"/>
  <c r="C99" i="9"/>
  <c r="C95" i="9"/>
  <c r="C91" i="9"/>
  <c r="C87" i="9"/>
  <c r="C83" i="9"/>
  <c r="C79" i="9"/>
  <c r="C75" i="9"/>
  <c r="C71" i="9"/>
  <c r="C67" i="9"/>
  <c r="C63" i="9"/>
  <c r="C132" i="9"/>
  <c r="C128" i="9"/>
  <c r="C124" i="9"/>
  <c r="C120" i="9"/>
  <c r="C116" i="9"/>
  <c r="C112" i="9"/>
  <c r="C108" i="9"/>
  <c r="C104" i="9"/>
  <c r="C100" i="9"/>
  <c r="C96" i="9"/>
  <c r="C92" i="9"/>
  <c r="C88" i="9"/>
  <c r="C84" i="9"/>
  <c r="C80" i="9"/>
  <c r="C76" i="9"/>
  <c r="C72" i="9"/>
  <c r="C68" i="9"/>
  <c r="C56" i="9"/>
  <c r="C85" i="9"/>
  <c r="C101" i="9"/>
  <c r="C125" i="9"/>
  <c r="C66" i="9"/>
  <c r="C74" i="9"/>
  <c r="C82" i="9"/>
  <c r="C90" i="9"/>
  <c r="C98" i="9"/>
  <c r="C106" i="9"/>
  <c r="C114" i="9"/>
  <c r="C122" i="9"/>
  <c r="C130" i="9"/>
  <c r="D32" i="8"/>
  <c r="C31" i="9"/>
  <c r="D33" i="7"/>
  <c r="C30" i="9"/>
  <c r="C34" i="9"/>
  <c r="B132" i="9"/>
  <c r="D132" i="9"/>
  <c r="C45" i="9"/>
  <c r="B130" i="9"/>
  <c r="D130" i="9"/>
  <c r="B70" i="9"/>
  <c r="D70" i="9"/>
  <c r="B108" i="9"/>
  <c r="D108" i="9"/>
  <c r="B76" i="9"/>
  <c r="D76" i="9"/>
  <c r="B65" i="9"/>
  <c r="D65" i="9"/>
  <c r="B93" i="9"/>
  <c r="D93" i="9"/>
  <c r="B89" i="9"/>
  <c r="D89" i="9"/>
  <c r="B78" i="9"/>
  <c r="D78" i="9"/>
  <c r="B73" i="9"/>
  <c r="D73" i="9"/>
  <c r="B69" i="9"/>
  <c r="D69" i="9"/>
  <c r="B75" i="9"/>
  <c r="D75" i="9"/>
  <c r="B101" i="9"/>
  <c r="D101" i="9"/>
  <c r="B126" i="9"/>
  <c r="D126" i="9"/>
  <c r="B98" i="9"/>
  <c r="D98" i="9"/>
  <c r="B119" i="9"/>
  <c r="D119" i="9"/>
  <c r="B80" i="9"/>
  <c r="D80" i="9"/>
  <c r="B105" i="9"/>
  <c r="D105" i="9"/>
  <c r="B109" i="9"/>
  <c r="D109" i="9"/>
  <c r="B83" i="9"/>
  <c r="D83" i="9"/>
  <c r="B106" i="9"/>
  <c r="D106" i="9"/>
  <c r="B55" i="9"/>
  <c r="D55" i="9"/>
  <c r="B81" i="9"/>
  <c r="D81" i="9"/>
  <c r="B102" i="9"/>
  <c r="D102" i="9"/>
  <c r="B127" i="9"/>
  <c r="D127" i="9"/>
  <c r="B112" i="9"/>
  <c r="D112" i="9"/>
  <c r="B110" i="9"/>
  <c r="D110" i="9"/>
  <c r="B53" i="9"/>
  <c r="B54" i="9"/>
  <c r="D54" i="9"/>
  <c r="B74" i="9"/>
  <c r="D74" i="9"/>
  <c r="B123" i="9"/>
  <c r="D123" i="9"/>
  <c r="B114" i="9"/>
  <c r="D114" i="9"/>
  <c r="B99" i="9"/>
  <c r="D99" i="9"/>
  <c r="B88" i="9"/>
  <c r="D88" i="9"/>
  <c r="B87" i="9"/>
  <c r="D87" i="9"/>
  <c r="B91" i="9"/>
  <c r="D91" i="9"/>
  <c r="B104" i="9"/>
  <c r="D104" i="9"/>
  <c r="B62" i="9"/>
  <c r="D62" i="9"/>
  <c r="E62" i="9"/>
  <c r="B71" i="9"/>
  <c r="D71" i="9"/>
  <c r="B107" i="9"/>
  <c r="D107" i="9"/>
  <c r="B113" i="9"/>
  <c r="D113" i="9"/>
  <c r="B95" i="9"/>
  <c r="D95" i="9"/>
  <c r="C44" i="9"/>
  <c r="B124" i="9"/>
  <c r="D124" i="9"/>
  <c r="B66" i="9"/>
  <c r="D66" i="9"/>
  <c r="B90" i="9"/>
  <c r="D90" i="9"/>
  <c r="B122" i="9"/>
  <c r="D122" i="9"/>
  <c r="B128" i="9"/>
  <c r="D128" i="9"/>
  <c r="B56" i="9"/>
  <c r="D56" i="9"/>
  <c r="B133" i="9"/>
  <c r="D133" i="9"/>
  <c r="B79" i="9"/>
  <c r="D79" i="9"/>
  <c r="B68" i="9"/>
  <c r="D68" i="9"/>
  <c r="C48" i="9"/>
  <c r="B131" i="9"/>
  <c r="D131" i="9"/>
  <c r="B64" i="9"/>
  <c r="D64" i="9"/>
  <c r="B96" i="9"/>
  <c r="D96" i="9"/>
  <c r="B82" i="9"/>
  <c r="D82" i="9"/>
  <c r="B121" i="9"/>
  <c r="D121" i="9"/>
  <c r="B57" i="9"/>
  <c r="D57" i="9"/>
  <c r="B115" i="9"/>
  <c r="D115" i="9"/>
  <c r="B97" i="9"/>
  <c r="D97" i="9"/>
  <c r="B118" i="9"/>
  <c r="D118" i="9"/>
  <c r="B86" i="9"/>
  <c r="D86" i="9"/>
  <c r="B116" i="9"/>
  <c r="D116" i="9"/>
  <c r="B85" i="9"/>
  <c r="D85" i="9"/>
  <c r="B120" i="9"/>
  <c r="D120" i="9"/>
  <c r="B63" i="9"/>
  <c r="D63" i="9"/>
  <c r="B84" i="9"/>
  <c r="D84" i="9"/>
  <c r="B117" i="9"/>
  <c r="D117" i="9"/>
  <c r="B72" i="9"/>
  <c r="D72" i="9"/>
  <c r="B94" i="9"/>
  <c r="D94" i="9"/>
  <c r="B92" i="9"/>
  <c r="D92" i="9"/>
  <c r="B77" i="9"/>
  <c r="D77" i="9"/>
  <c r="B125" i="9"/>
  <c r="D125" i="9"/>
  <c r="B100" i="9"/>
  <c r="D100" i="9"/>
  <c r="B103" i="9"/>
  <c r="D103" i="9"/>
  <c r="B111" i="9"/>
  <c r="D111" i="9"/>
  <c r="B67" i="9"/>
  <c r="D67" i="9"/>
  <c r="B129" i="9"/>
  <c r="D129" i="9"/>
  <c r="C49" i="9"/>
  <c r="F62" i="9"/>
  <c r="E63" i="9"/>
  <c r="D53" i="9"/>
  <c r="E53" i="9"/>
  <c r="E54" i="9"/>
  <c r="E55" i="9"/>
  <c r="E56" i="9"/>
  <c r="E57" i="9"/>
  <c r="C50" i="9"/>
  <c r="C46" i="9"/>
  <c r="C48" i="8"/>
  <c r="E64" i="9"/>
  <c r="F63" i="9"/>
  <c r="C42" i="8"/>
  <c r="C46" i="8"/>
  <c r="D30" i="7"/>
  <c r="D29" i="7"/>
  <c r="F17" i="7"/>
  <c r="F18" i="7"/>
  <c r="F64" i="9"/>
  <c r="E65" i="9"/>
  <c r="E66" i="9"/>
  <c r="F65" i="9"/>
  <c r="F66" i="9"/>
  <c r="E67" i="9"/>
  <c r="E68" i="9"/>
  <c r="F67" i="9"/>
  <c r="E69" i="9"/>
  <c r="F68" i="9"/>
  <c r="E70" i="9"/>
  <c r="F69" i="9"/>
  <c r="F70" i="9"/>
  <c r="E71" i="9"/>
  <c r="E72" i="9"/>
  <c r="F71" i="9"/>
  <c r="E73" i="9"/>
  <c r="F72" i="9"/>
  <c r="E74" i="9"/>
  <c r="F73" i="9"/>
  <c r="E75" i="9"/>
  <c r="F74" i="9"/>
  <c r="F75" i="9"/>
  <c r="E76" i="9"/>
  <c r="E77" i="9"/>
  <c r="F76" i="9"/>
  <c r="E78" i="9"/>
  <c r="F77" i="9"/>
  <c r="F78" i="9"/>
  <c r="E79" i="9"/>
  <c r="E80" i="9"/>
  <c r="F79" i="9"/>
  <c r="E81" i="9"/>
  <c r="F80" i="9"/>
  <c r="E82" i="9"/>
  <c r="F81" i="9"/>
  <c r="F82" i="9"/>
  <c r="E83" i="9"/>
  <c r="F83" i="9"/>
  <c r="E84" i="9"/>
  <c r="E85" i="9"/>
  <c r="F84" i="9"/>
  <c r="E86" i="9"/>
  <c r="F85" i="9"/>
  <c r="E87" i="9"/>
  <c r="F86" i="9"/>
  <c r="E88" i="9"/>
  <c r="F87" i="9"/>
  <c r="E89" i="9"/>
  <c r="F88" i="9"/>
  <c r="E90" i="9"/>
  <c r="F89" i="9"/>
  <c r="E91" i="9"/>
  <c r="F90" i="9"/>
  <c r="F91" i="9"/>
  <c r="E92" i="9"/>
  <c r="E93" i="9"/>
  <c r="F92" i="9"/>
  <c r="E94" i="9"/>
  <c r="F93" i="9"/>
  <c r="F94" i="9"/>
  <c r="E95" i="9"/>
  <c r="E96" i="9"/>
  <c r="F95" i="9"/>
  <c r="E97" i="9"/>
  <c r="F96" i="9"/>
  <c r="E98" i="9"/>
  <c r="F97" i="9"/>
  <c r="F98" i="9"/>
  <c r="E99" i="9"/>
  <c r="F99" i="9"/>
  <c r="E100" i="9"/>
  <c r="E101" i="9"/>
  <c r="F100" i="9"/>
  <c r="E102" i="9"/>
  <c r="F101" i="9"/>
  <c r="F102" i="9"/>
  <c r="E103" i="9"/>
  <c r="E104" i="9"/>
  <c r="F103" i="9"/>
  <c r="E105" i="9"/>
  <c r="F104" i="9"/>
  <c r="E106" i="9"/>
  <c r="F105" i="9"/>
  <c r="E107" i="9"/>
  <c r="F106" i="9"/>
  <c r="F107" i="9"/>
  <c r="E108" i="9"/>
  <c r="E109" i="9"/>
  <c r="F108" i="9"/>
  <c r="E110" i="9"/>
  <c r="F109" i="9"/>
  <c r="F110" i="9"/>
  <c r="E111" i="9"/>
  <c r="E112" i="9"/>
  <c r="F111" i="9"/>
  <c r="E113" i="9"/>
  <c r="F112" i="9"/>
  <c r="E114" i="9"/>
  <c r="F113" i="9"/>
  <c r="F114" i="9"/>
  <c r="E115" i="9"/>
  <c r="F115" i="9"/>
  <c r="E116" i="9"/>
  <c r="E117" i="9"/>
  <c r="F116" i="9"/>
  <c r="E118" i="9"/>
  <c r="F117" i="9"/>
  <c r="E119" i="9"/>
  <c r="F118" i="9"/>
  <c r="E120" i="9"/>
  <c r="F119" i="9"/>
  <c r="E121" i="9"/>
  <c r="F120" i="9"/>
  <c r="E122" i="9"/>
  <c r="F121" i="9"/>
  <c r="F122" i="9"/>
  <c r="E123" i="9"/>
  <c r="F123" i="9"/>
  <c r="E124" i="9"/>
  <c r="E125" i="9"/>
  <c r="F124" i="9"/>
  <c r="E126" i="9"/>
  <c r="F125" i="9"/>
  <c r="E127" i="9"/>
  <c r="F126" i="9"/>
  <c r="E128" i="9"/>
  <c r="F127" i="9"/>
  <c r="E129" i="9"/>
  <c r="F128" i="9"/>
  <c r="E130" i="9"/>
  <c r="F129" i="9"/>
  <c r="F130" i="9"/>
  <c r="E131" i="9"/>
  <c r="F131" i="9"/>
  <c r="E132" i="9"/>
  <c r="E133" i="9"/>
  <c r="F133" i="9"/>
  <c r="F132" i="9"/>
  <c r="C42" i="9"/>
</calcChain>
</file>

<file path=xl/sharedStrings.xml><?xml version="1.0" encoding="utf-8"?>
<sst xmlns="http://schemas.openxmlformats.org/spreadsheetml/2006/main" count="232" uniqueCount="106">
  <si>
    <t>Comments</t>
  </si>
  <si>
    <t xml:space="preserve">SITE: </t>
  </si>
  <si>
    <t>Completed by/Data Supplied by:</t>
  </si>
  <si>
    <t>Breakeven (in Yrs):</t>
  </si>
  <si>
    <t>Savings over 3 years:</t>
  </si>
  <si>
    <t>ROI (3 years):</t>
  </si>
  <si>
    <t>ROI (5 years):</t>
  </si>
  <si>
    <t>Savings over 5 years:</t>
  </si>
  <si>
    <t>Gold</t>
  </si>
  <si>
    <t>Silver</t>
  </si>
  <si>
    <t>Material</t>
  </si>
  <si>
    <t>Material #</t>
  </si>
  <si>
    <t>Change out Frequency (G of MSC)</t>
  </si>
  <si>
    <t>US List</t>
  </si>
  <si>
    <t>CA List</t>
  </si>
  <si>
    <t>US</t>
  </si>
  <si>
    <t>Canada</t>
  </si>
  <si>
    <t>os3</t>
  </si>
  <si>
    <t>AT2004</t>
  </si>
  <si>
    <t>N/A</t>
  </si>
  <si>
    <t>AS20052</t>
  </si>
  <si>
    <t>Annually</t>
  </si>
  <si>
    <t>e-cell</t>
  </si>
  <si>
    <t>AS20041</t>
  </si>
  <si>
    <t>Manifold Module</t>
  </si>
  <si>
    <t>AS20044</t>
  </si>
  <si>
    <t>Service Labor (change out the wear parts other than PH Probe)</t>
  </si>
  <si>
    <t>Service</t>
  </si>
  <si>
    <t>Installation</t>
  </si>
  <si>
    <t>Install</t>
  </si>
  <si>
    <t>5000-Sc</t>
  </si>
  <si>
    <t>AT20002C</t>
  </si>
  <si>
    <t>e-module replacements</t>
  </si>
  <si>
    <t>AS20004</t>
  </si>
  <si>
    <t>Intake Filter replacements</t>
  </si>
  <si>
    <t>PR20002</t>
  </si>
  <si>
    <t>Carbon Filter replacements</t>
  </si>
  <si>
    <t>PR20003</t>
  </si>
  <si>
    <t>Salt Bag 40lb 5000-Sc</t>
  </si>
  <si>
    <t>PA20008</t>
  </si>
  <si>
    <t>Salt Bag 40lb os3</t>
  </si>
  <si>
    <t>Satellite Kit</t>
  </si>
  <si>
    <t>AT20027</t>
  </si>
  <si>
    <t>one time</t>
  </si>
  <si>
    <t>pH Probe</t>
  </si>
  <si>
    <t>ROI Template</t>
  </si>
  <si>
    <t>New Service Pricing</t>
  </si>
  <si>
    <t>Machine</t>
  </si>
  <si>
    <t>Gold Monthly</t>
  </si>
  <si>
    <t>Silver Monthly</t>
  </si>
  <si>
    <t>Annual</t>
  </si>
  <si>
    <t>Average Annual Maintenance Gold</t>
  </si>
  <si>
    <t>Average Annual Maintenance Silver</t>
  </si>
  <si>
    <t>Average Annual Maintenance None</t>
  </si>
  <si>
    <t>Satellite Quantity</t>
  </si>
  <si>
    <t>no e-modual replacement covered</t>
  </si>
  <si>
    <t xml:space="preserve">Annual $ Spend </t>
  </si>
  <si>
    <t xml:space="preserve">Orbio os3 Cleaning Solution Generator </t>
  </si>
  <si>
    <t>Includes ongoing service requirements above</t>
  </si>
  <si>
    <t xml:space="preserve"> Notes/Assumptions</t>
  </si>
  <si>
    <t>os3 Replaceable Conventional  Chemical Category</t>
  </si>
  <si>
    <t xml:space="preserve"> All Purpose Cleaners, Glass Cleaners, Stainless Steel Cleaners, Hard Floor Cleaners, Carpet Cleaners</t>
  </si>
  <si>
    <t>Disinfectants, Cleaner-Disinfectants, Hard Surface Food-contact Surface Sanitizers, Hard Surface Non Food-contact Surface Sanitizers</t>
  </si>
  <si>
    <t>Current conventional chemical(s)</t>
  </si>
  <si>
    <t>Annual Projected Gallon Usage of MSC</t>
  </si>
  <si>
    <t>Annual Projected Gallon Usage MM200</t>
  </si>
  <si>
    <t>os3 Generator Quantity</t>
  </si>
  <si>
    <t xml:space="preserve">os3 Service Plan Type </t>
  </si>
  <si>
    <t>Average Annual Maintenance Cost</t>
  </si>
  <si>
    <t>Year 1</t>
  </si>
  <si>
    <t>Year 2</t>
  </si>
  <si>
    <t>Year 3</t>
  </si>
  <si>
    <t>Year 4</t>
  </si>
  <si>
    <t>Year 5</t>
  </si>
  <si>
    <t>Orbio Cost</t>
  </si>
  <si>
    <t>Current Cost</t>
  </si>
  <si>
    <t>Savings/(Loss)</t>
  </si>
  <si>
    <t>Accumulated Savings</t>
  </si>
  <si>
    <t>Includes Annual PM visit, Parts &amp; Labor, and Breakdown Coverage</t>
  </si>
  <si>
    <t>Includes Annual PM visit along with wear parts</t>
  </si>
  <si>
    <t>Number of Sites:</t>
  </si>
  <si>
    <t>Customer XYZ</t>
  </si>
  <si>
    <t>Includes Annual PM visit along with wear parts excluding e-modual</t>
  </si>
  <si>
    <t>os3 Generator(s) Purchase Price PER UNIT:</t>
  </si>
  <si>
    <t>TOTAL SPEND ANNUALLY ON os3 REPLACEABLE CHEMICALS ACROSS ALL SITES</t>
  </si>
  <si>
    <t>Wear Parts covered</t>
  </si>
  <si>
    <t>Full Covereage</t>
  </si>
  <si>
    <t>Install Price per Unit</t>
  </si>
  <si>
    <t>Month</t>
  </si>
  <si>
    <t>XYZ Antimicrobial Solution</t>
  </si>
  <si>
    <t>XYZ MSC Solution</t>
  </si>
  <si>
    <t>Install Price per os3 Unit</t>
  </si>
  <si>
    <t>Install Price per Satellite Station</t>
  </si>
  <si>
    <t>Install Price</t>
  </si>
  <si>
    <t>Orange Cells Require Direct Input</t>
  </si>
  <si>
    <t>ROI Year by Year</t>
  </si>
  <si>
    <t>Yellow Cells Select Drop Down</t>
  </si>
  <si>
    <t>Price per Diluted Gallon over 3 Years</t>
  </si>
  <si>
    <t>Price per Diluted Gallon over 5 Years</t>
  </si>
  <si>
    <t>Annual Salt Cost All Units</t>
  </si>
  <si>
    <t>Satellite(s) Purchase Price Averge per System</t>
  </si>
  <si>
    <t>Enter average price per unit of ALL Satellite Systems</t>
  </si>
  <si>
    <t>Check</t>
  </si>
  <si>
    <t>CHECK</t>
  </si>
  <si>
    <t>Driven by Projected Gallon Usage</t>
  </si>
  <si>
    <t>Average Annual Maintenance Cost - ALL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</si>
</sst>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&quot;$&quot;#,##0.00"/>
    <numFmt numFmtId="167" formatCode="_(&quot;$&quot;* #,##0_);_(&quot;$&quot;* \(#,##0\);_(&quot;$&quot;* &quot;-&quot;??_);_(@_)"/>
    <numFmt numFmtId="168" formatCode="_(&quot;$&quot;* #,##0.0_);_(&quot;$&quot;* \(#,##0.0\);_(&quot;$&quot;* &quot;-&quot;?_);_(@_)"/>
    <numFmt numFmtId="169" formatCode="_(* #,##0_);_(* \(#,##0\);_(* &quot;-&quot;??_);_(@_)"/>
    <numFmt numFmtId="186" formatCode="&quot;$&quot;#,##0.0000000000_);[Red]\(&quot;$&quot;#,##0.0000000000\)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0"/>
      <name val="Arial"/>
      <family val="2"/>
    </font>
    <font>
      <b/>
      <sz val="11"/>
      <color indexed="9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4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u/>
      <sz val="11"/>
      <color indexed="9"/>
      <name val="Calibri"/>
      <family val="2"/>
      <scheme val="minor"/>
    </font>
    <font>
      <b/>
      <u/>
      <sz val="14"/>
      <color rgb="FF9C650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darkGray">
        <fgColor indexed="21"/>
        <bgColor indexed="17"/>
      </patternFill>
    </fill>
    <fill>
      <patternFill patternType="solid">
        <fgColor indexed="42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rgb="FFFFEB9C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ck">
        <color theme="0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4" fontId="4" fillId="0" borderId="0" applyFont="0" applyFill="0" applyBorder="0" applyAlignment="0" applyProtection="0"/>
    <xf numFmtId="0" fontId="9" fillId="0" borderId="0"/>
    <xf numFmtId="44" fontId="10" fillId="0" borderId="0" applyFont="0" applyBorder="0" applyAlignment="0" applyProtection="0"/>
    <xf numFmtId="44" fontId="10" fillId="0" borderId="0" applyFont="0" applyBorder="0" applyAlignment="0" applyProtection="0"/>
    <xf numFmtId="0" fontId="10" fillId="0" borderId="0"/>
    <xf numFmtId="0" fontId="10" fillId="0" borderId="0"/>
    <xf numFmtId="0" fontId="12" fillId="0" borderId="0"/>
    <xf numFmtId="43" fontId="4" fillId="0" borderId="0" applyFont="0" applyFill="0" applyBorder="0" applyAlignment="0" applyProtection="0"/>
    <xf numFmtId="0" fontId="13" fillId="6" borderId="14" applyNumberFormat="0" applyAlignment="0" applyProtection="0"/>
    <xf numFmtId="0" fontId="14" fillId="7" borderId="15" applyNumberFormat="0" applyAlignment="0" applyProtection="0"/>
    <xf numFmtId="0" fontId="23" fillId="11" borderId="0" applyNumberFormat="0" applyBorder="0" applyAlignment="0" applyProtection="0"/>
  </cellStyleXfs>
  <cellXfs count="10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1" fillId="0" borderId="2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0" fontId="0" fillId="2" borderId="11" xfId="0" applyFill="1" applyBorder="1"/>
    <xf numFmtId="0" fontId="0" fillId="2" borderId="4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3" fillId="3" borderId="3" xfId="0" applyFont="1" applyFill="1" applyBorder="1" applyAlignment="1"/>
    <xf numFmtId="0" fontId="0" fillId="3" borderId="3" xfId="0" applyFill="1" applyBorder="1" applyAlignment="1"/>
    <xf numFmtId="0" fontId="6" fillId="0" borderId="0" xfId="0" applyFont="1"/>
    <xf numFmtId="0" fontId="7" fillId="0" borderId="0" xfId="0" applyFont="1"/>
    <xf numFmtId="165" fontId="6" fillId="4" borderId="12" xfId="0" applyNumberFormat="1" applyFont="1" applyFill="1" applyBorder="1"/>
    <xf numFmtId="0" fontId="6" fillId="0" borderId="0" xfId="0" applyFont="1" applyFill="1" applyBorder="1"/>
    <xf numFmtId="164" fontId="6" fillId="4" borderId="12" xfId="0" applyNumberFormat="1" applyFont="1" applyFill="1" applyBorder="1"/>
    <xf numFmtId="0" fontId="0" fillId="0" borderId="0" xfId="0" quotePrefix="1"/>
    <xf numFmtId="0" fontId="5" fillId="0" borderId="0" xfId="0" quotePrefix="1" applyFont="1"/>
    <xf numFmtId="0" fontId="8" fillId="0" borderId="0" xfId="0" quotePrefix="1" applyFont="1"/>
    <xf numFmtId="0" fontId="9" fillId="0" borderId="0" xfId="2" applyProtection="1"/>
    <xf numFmtId="0" fontId="9" fillId="0" borderId="0" xfId="2" applyAlignment="1" applyProtection="1">
      <alignment horizontal="center"/>
    </xf>
    <xf numFmtId="0" fontId="10" fillId="0" borderId="0" xfId="2" applyFont="1" applyProtection="1"/>
    <xf numFmtId="0" fontId="9" fillId="0" borderId="0" xfId="2" applyAlignment="1" applyProtection="1">
      <alignment horizontal="right"/>
    </xf>
    <xf numFmtId="0" fontId="11" fillId="0" borderId="0" xfId="2" applyFont="1" applyAlignment="1" applyProtection="1">
      <alignment horizontal="center"/>
    </xf>
    <xf numFmtId="0" fontId="9" fillId="0" borderId="0" xfId="2" applyFill="1" applyAlignment="1" applyProtection="1">
      <alignment horizontal="center"/>
    </xf>
    <xf numFmtId="0" fontId="0" fillId="0" borderId="0" xfId="0" applyBorder="1" applyAlignment="1">
      <alignment wrapText="1"/>
    </xf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/>
    </xf>
    <xf numFmtId="0" fontId="15" fillId="8" borderId="0" xfId="0" applyFont="1" applyFill="1" applyBorder="1" applyAlignment="1">
      <alignment horizontal="center" wrapText="1"/>
    </xf>
    <xf numFmtId="0" fontId="16" fillId="9" borderId="0" xfId="0" applyFont="1" applyFill="1" applyBorder="1" applyAlignment="1"/>
    <xf numFmtId="0" fontId="0" fillId="0" borderId="0" xfId="0" applyFont="1" applyAlignment="1">
      <alignment horizontal="center"/>
    </xf>
    <xf numFmtId="3" fontId="16" fillId="9" borderId="0" xfId="0" applyNumberFormat="1" applyFont="1" applyFill="1" applyBorder="1" applyAlignment="1"/>
    <xf numFmtId="167" fontId="16" fillId="9" borderId="0" xfId="1" applyNumberFormat="1" applyFont="1" applyFill="1" applyBorder="1" applyAlignment="1"/>
    <xf numFmtId="168" fontId="16" fillId="9" borderId="0" xfId="0" applyNumberFormat="1" applyFont="1" applyFill="1" applyBorder="1" applyAlignment="1"/>
    <xf numFmtId="0" fontId="0" fillId="0" borderId="0" xfId="0" applyAlignment="1">
      <alignment horizontal="center"/>
    </xf>
    <xf numFmtId="0" fontId="16" fillId="10" borderId="0" xfId="0" applyFont="1" applyFill="1" applyBorder="1" applyAlignment="1"/>
    <xf numFmtId="3" fontId="16" fillId="10" borderId="0" xfId="0" applyNumberFormat="1" applyFont="1" applyFill="1" applyBorder="1" applyAlignment="1"/>
    <xf numFmtId="167" fontId="16" fillId="10" borderId="0" xfId="1" applyNumberFormat="1" applyFont="1" applyFill="1" applyBorder="1" applyAlignment="1"/>
    <xf numFmtId="168" fontId="16" fillId="10" borderId="0" xfId="0" applyNumberFormat="1" applyFont="1" applyFill="1" applyBorder="1" applyAlignment="1"/>
    <xf numFmtId="169" fontId="16" fillId="10" borderId="0" xfId="8" applyNumberFormat="1" applyFont="1" applyFill="1" applyBorder="1" applyAlignment="1"/>
    <xf numFmtId="169" fontId="16" fillId="9" borderId="0" xfId="8" applyNumberFormat="1" applyFont="1" applyFill="1" applyBorder="1" applyAlignment="1"/>
    <xf numFmtId="0" fontId="16" fillId="9" borderId="16" xfId="0" applyFont="1" applyFill="1" applyBorder="1" applyAlignment="1"/>
    <xf numFmtId="169" fontId="16" fillId="9" borderId="16" xfId="8" applyNumberFormat="1" applyFont="1" applyFill="1" applyBorder="1" applyAlignment="1"/>
    <xf numFmtId="167" fontId="16" fillId="9" borderId="16" xfId="1" applyNumberFormat="1" applyFont="1" applyFill="1" applyBorder="1" applyAlignment="1"/>
    <xf numFmtId="1" fontId="0" fillId="0" borderId="0" xfId="0" applyNumberFormat="1"/>
    <xf numFmtId="0" fontId="10" fillId="0" borderId="0" xfId="2" applyFont="1" applyAlignment="1" applyProtection="1">
      <alignment horizontal="center"/>
    </xf>
    <xf numFmtId="0" fontId="17" fillId="0" borderId="0" xfId="2" applyFont="1" applyAlignment="1" applyProtection="1">
      <alignment horizontal="center"/>
    </xf>
    <xf numFmtId="4" fontId="6" fillId="5" borderId="12" xfId="0" applyNumberFormat="1" applyFont="1" applyFill="1" applyBorder="1"/>
    <xf numFmtId="169" fontId="14" fillId="7" borderId="15" xfId="10" applyNumberFormat="1"/>
    <xf numFmtId="5" fontId="13" fillId="6" borderId="14" xfId="9" applyNumberFormat="1"/>
    <xf numFmtId="169" fontId="13" fillId="6" borderId="14" xfId="9" applyNumberFormat="1"/>
    <xf numFmtId="0" fontId="16" fillId="9" borderId="0" xfId="2" applyFont="1" applyFill="1" applyBorder="1" applyAlignment="1" applyProtection="1"/>
    <xf numFmtId="0" fontId="18" fillId="8" borderId="0" xfId="0" applyFont="1" applyFill="1" applyBorder="1" applyAlignment="1">
      <alignment horizontal="center"/>
    </xf>
    <xf numFmtId="0" fontId="18" fillId="8" borderId="0" xfId="2" applyFont="1" applyFill="1" applyBorder="1" applyAlignment="1" applyProtection="1">
      <alignment horizontal="center"/>
    </xf>
    <xf numFmtId="169" fontId="0" fillId="0" borderId="0" xfId="0" applyNumberFormat="1"/>
    <xf numFmtId="0" fontId="16" fillId="8" borderId="0" xfId="0" applyFont="1" applyFill="1" applyBorder="1" applyAlignment="1"/>
    <xf numFmtId="6" fontId="16" fillId="9" borderId="0" xfId="0" applyNumberFormat="1" applyFont="1" applyFill="1" applyBorder="1" applyAlignment="1"/>
    <xf numFmtId="6" fontId="16" fillId="10" borderId="17" xfId="0" applyNumberFormat="1" applyFont="1" applyFill="1" applyBorder="1" applyAlignment="1"/>
    <xf numFmtId="0" fontId="20" fillId="8" borderId="0" xfId="0" applyFont="1" applyFill="1" applyBorder="1" applyAlignment="1">
      <alignment horizontal="center"/>
    </xf>
    <xf numFmtId="0" fontId="21" fillId="9" borderId="0" xfId="0" applyFont="1" applyFill="1" applyBorder="1" applyAlignment="1">
      <alignment horizontal="left"/>
    </xf>
    <xf numFmtId="0" fontId="21" fillId="10" borderId="17" xfId="0" applyFont="1" applyFill="1" applyBorder="1" applyAlignment="1">
      <alignment horizontal="left"/>
    </xf>
    <xf numFmtId="0" fontId="21" fillId="9" borderId="18" xfId="0" applyFont="1" applyFill="1" applyBorder="1" applyAlignment="1">
      <alignment horizontal="left"/>
    </xf>
    <xf numFmtId="6" fontId="21" fillId="9" borderId="0" xfId="0" applyNumberFormat="1" applyFont="1" applyFill="1" applyBorder="1" applyAlignment="1"/>
    <xf numFmtId="6" fontId="21" fillId="9" borderId="18" xfId="0" applyNumberFormat="1" applyFont="1" applyFill="1" applyBorder="1" applyAlignment="1"/>
    <xf numFmtId="166" fontId="0" fillId="0" borderId="0" xfId="0" applyNumberFormat="1"/>
    <xf numFmtId="0" fontId="0" fillId="0" borderId="0" xfId="0" applyFill="1"/>
    <xf numFmtId="0" fontId="6" fillId="0" borderId="0" xfId="0" applyFont="1" applyFill="1"/>
    <xf numFmtId="169" fontId="13" fillId="0" borderId="14" xfId="9" applyNumberFormat="1" applyFill="1"/>
    <xf numFmtId="0" fontId="0" fillId="0" borderId="0" xfId="0" applyFill="1" applyBorder="1"/>
    <xf numFmtId="169" fontId="13" fillId="0" borderId="0" xfId="9" applyNumberFormat="1" applyFill="1" applyBorder="1"/>
    <xf numFmtId="5" fontId="13" fillId="6" borderId="19" xfId="9" applyNumberFormat="1" applyBorder="1"/>
    <xf numFmtId="0" fontId="22" fillId="6" borderId="14" xfId="9" applyFont="1"/>
    <xf numFmtId="169" fontId="14" fillId="0" borderId="20" xfId="10" applyNumberFormat="1" applyFill="1" applyBorder="1"/>
    <xf numFmtId="0" fontId="0" fillId="0" borderId="0" xfId="0" applyBorder="1"/>
    <xf numFmtId="5" fontId="14" fillId="7" borderId="15" xfId="10" applyNumberFormat="1"/>
    <xf numFmtId="5" fontId="0" fillId="0" borderId="0" xfId="0" applyNumberFormat="1"/>
    <xf numFmtId="0" fontId="24" fillId="8" borderId="0" xfId="0" applyFont="1" applyFill="1" applyBorder="1" applyAlignment="1">
      <alignment horizontal="center"/>
    </xf>
    <xf numFmtId="0" fontId="25" fillId="11" borderId="12" xfId="11" applyFont="1" applyBorder="1"/>
    <xf numFmtId="7" fontId="23" fillId="11" borderId="14" xfId="11" applyNumberFormat="1" applyBorder="1"/>
    <xf numFmtId="169" fontId="23" fillId="11" borderId="14" xfId="11" applyNumberFormat="1" applyBorder="1"/>
    <xf numFmtId="0" fontId="13" fillId="6" borderId="21" xfId="9" applyBorder="1" applyAlignment="1"/>
    <xf numFmtId="0" fontId="13" fillId="6" borderId="22" xfId="9" applyBorder="1" applyAlignment="1"/>
    <xf numFmtId="0" fontId="13" fillId="6" borderId="23" xfId="9" applyBorder="1" applyAlignment="1"/>
    <xf numFmtId="0" fontId="13" fillId="6" borderId="24" xfId="9" applyBorder="1" applyAlignment="1"/>
    <xf numFmtId="0" fontId="13" fillId="6" borderId="25" xfId="9" applyBorder="1" applyAlignment="1"/>
    <xf numFmtId="0" fontId="13" fillId="6" borderId="26" xfId="9" applyBorder="1" applyAlignment="1"/>
    <xf numFmtId="0" fontId="19" fillId="6" borderId="12" xfId="9" applyFont="1" applyBorder="1"/>
    <xf numFmtId="0" fontId="19" fillId="6" borderId="27" xfId="9" applyFont="1" applyBorder="1"/>
    <xf numFmtId="0" fontId="19" fillId="6" borderId="28" xfId="9" applyFont="1" applyBorder="1"/>
    <xf numFmtId="166" fontId="14" fillId="7" borderId="15" xfId="10" applyNumberFormat="1"/>
    <xf numFmtId="7" fontId="0" fillId="0" borderId="0" xfId="0" applyNumberFormat="1"/>
    <xf numFmtId="2" fontId="14" fillId="7" borderId="15" xfId="10" applyNumberFormat="1"/>
    <xf numFmtId="2" fontId="0" fillId="0" borderId="0" xfId="0" applyNumberFormat="1"/>
    <xf numFmtId="0" fontId="5" fillId="0" borderId="0" xfId="0" applyFont="1" applyAlignment="1">
      <alignment horizontal="right"/>
    </xf>
    <xf numFmtId="0" fontId="26" fillId="10" borderId="0" xfId="0" applyFont="1" applyFill="1" applyBorder="1" applyAlignment="1">
      <alignment horizontal="right"/>
    </xf>
    <xf numFmtId="0" fontId="27" fillId="0" borderId="0" xfId="0" applyFont="1"/>
    <xf numFmtId="0" fontId="1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86" fontId="21" fillId="9" borderId="18" xfId="0" applyNumberFormat="1" applyFont="1" applyFill="1" applyBorder="1" applyAlignment="1"/>
  </cellXfs>
  <cellStyles count="12">
    <cellStyle name="Comma" xfId="8" builtinId="3"/>
    <cellStyle name="Currency" xfId="1" builtinId="4"/>
    <cellStyle name="Currency 2" xfId="3"/>
    <cellStyle name="Currency 3" xfId="4"/>
    <cellStyle name="Input" xfId="9" builtinId="20"/>
    <cellStyle name="Neutral" xfId="11" builtinId="28"/>
    <cellStyle name="Normal" xfId="0" builtinId="0"/>
    <cellStyle name="Normal 2" xfId="2"/>
    <cellStyle name="Normal 2 2" xfId="5"/>
    <cellStyle name="Normal 2_Book1" xfId="6"/>
    <cellStyle name="Normal 3" xfId="7"/>
    <cellStyle name="Output" xfId="10" builtinId="21"/>
  </cellStyles>
  <dxfs count="100"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59532</xdr:colOff>
      <xdr:row>3</xdr:row>
      <xdr:rowOff>11906</xdr:rowOff>
    </xdr:from>
    <xdr:to>
      <xdr:col>3</xdr:col>
      <xdr:colOff>119063</xdr:colOff>
      <xdr:row>5</xdr:row>
      <xdr:rowOff>202406</xdr:rowOff>
    </xdr:to>
    <xdr:sp macro="" textlink="">
      <xdr:nvSpPr>
        <xdr:cNvPr id="2" name="Right Arrow 1"/>
        <xdr:cNvSpPr/>
      </xdr:nvSpPr>
      <xdr:spPr>
        <a:xfrm>
          <a:off x="5688807" y="583406"/>
          <a:ext cx="1050131" cy="666750"/>
        </a:xfrm>
        <a:prstGeom prst="rightArrow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n-US" sz="1600" b="1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</a:rPr>
            <a:t>Step 1</a:t>
          </a:r>
        </a:p>
      </xdr:txBody>
    </xdr:sp>
    <xdr:clientData/>
  </xdr:twoCellAnchor>
  <xdr:twoCellAnchor>
    <xdr:from>
      <xdr:col>3</xdr:col>
      <xdr:colOff>178593</xdr:colOff>
      <xdr:row>3</xdr:row>
      <xdr:rowOff>35719</xdr:rowOff>
    </xdr:from>
    <xdr:to>
      <xdr:col>3</xdr:col>
      <xdr:colOff>2964656</xdr:colOff>
      <xdr:row>5</xdr:row>
      <xdr:rowOff>190500</xdr:rowOff>
    </xdr:to>
    <xdr:sp macro="" textlink="">
      <xdr:nvSpPr>
        <xdr:cNvPr id="3" name="TextBox 2"/>
        <xdr:cNvSpPr txBox="1"/>
      </xdr:nvSpPr>
      <xdr:spPr>
        <a:xfrm>
          <a:off x="6798468" y="607219"/>
          <a:ext cx="2786063" cy="631031"/>
        </a:xfrm>
        <a:prstGeom prst="rect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a.</a:t>
          </a:r>
          <a:r>
            <a:rPr lang="en-US" sz="1100" b="1" baseline="0"/>
            <a:t> </a:t>
          </a:r>
          <a:r>
            <a:rPr lang="en-US" sz="1100"/>
            <a:t>Insert Customer</a:t>
          </a:r>
          <a:r>
            <a:rPr lang="en-US" sz="1100" baseline="0"/>
            <a:t> name/site</a:t>
          </a:r>
        </a:p>
        <a:p>
          <a:r>
            <a:rPr lang="en-US" sz="1100" b="1" baseline="0"/>
            <a:t>b</a:t>
          </a:r>
          <a:r>
            <a:rPr lang="en-US" sz="1100" baseline="0"/>
            <a:t>. Insert number of sites</a:t>
          </a:r>
        </a:p>
        <a:p>
          <a:r>
            <a:rPr lang="en-US" sz="1100" b="1" baseline="0"/>
            <a:t>c. </a:t>
          </a:r>
          <a:r>
            <a:rPr lang="en-US" sz="1100" baseline="0"/>
            <a:t>Insert  name and source of customer data</a:t>
          </a:r>
        </a:p>
        <a:p>
          <a:endParaRPr lang="en-US" sz="1100"/>
        </a:p>
      </xdr:txBody>
    </xdr:sp>
    <xdr:clientData/>
  </xdr:twoCellAnchor>
  <xdr:twoCellAnchor>
    <xdr:from>
      <xdr:col>3</xdr:col>
      <xdr:colOff>0</xdr:colOff>
      <xdr:row>11</xdr:row>
      <xdr:rowOff>71440</xdr:rowOff>
    </xdr:from>
    <xdr:to>
      <xdr:col>3</xdr:col>
      <xdr:colOff>1047750</xdr:colOff>
      <xdr:row>14</xdr:row>
      <xdr:rowOff>166690</xdr:rowOff>
    </xdr:to>
    <xdr:sp macro="" textlink="">
      <xdr:nvSpPr>
        <xdr:cNvPr id="4" name="Right Arrow 3"/>
        <xdr:cNvSpPr/>
      </xdr:nvSpPr>
      <xdr:spPr>
        <a:xfrm>
          <a:off x="6619875" y="2428878"/>
          <a:ext cx="1047750" cy="666750"/>
        </a:xfrm>
        <a:prstGeom prst="rightArrow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n-US" sz="1600" b="1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</a:rPr>
            <a:t>Step 2</a:t>
          </a:r>
        </a:p>
      </xdr:txBody>
    </xdr:sp>
    <xdr:clientData/>
  </xdr:twoCellAnchor>
  <xdr:twoCellAnchor>
    <xdr:from>
      <xdr:col>3</xdr:col>
      <xdr:colOff>1095374</xdr:colOff>
      <xdr:row>11</xdr:row>
      <xdr:rowOff>35719</xdr:rowOff>
    </xdr:from>
    <xdr:to>
      <xdr:col>3</xdr:col>
      <xdr:colOff>3881437</xdr:colOff>
      <xdr:row>15</xdr:row>
      <xdr:rowOff>154780</xdr:rowOff>
    </xdr:to>
    <xdr:sp macro="" textlink="">
      <xdr:nvSpPr>
        <xdr:cNvPr id="5" name="TextBox 4"/>
        <xdr:cNvSpPr txBox="1"/>
      </xdr:nvSpPr>
      <xdr:spPr>
        <a:xfrm>
          <a:off x="7715249" y="2393157"/>
          <a:ext cx="2786063" cy="881061"/>
        </a:xfrm>
        <a:prstGeom prst="rect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a. </a:t>
          </a:r>
          <a:r>
            <a:rPr lang="en-US" sz="1100"/>
            <a:t>Enter replaceable MSC/MM200 solutions   and description of chemical if available</a:t>
          </a:r>
        </a:p>
        <a:p>
          <a:r>
            <a:rPr lang="en-US" sz="1100" b="1" baseline="0"/>
            <a:t>b. </a:t>
          </a:r>
          <a:r>
            <a:rPr lang="en-US" sz="1100" b="0" baseline="0"/>
            <a:t>Enter other relevent information under the comments section</a:t>
          </a:r>
          <a:endParaRPr lang="en-US" sz="1100" b="1" baseline="0"/>
        </a:p>
        <a:p>
          <a:endParaRPr lang="en-US" sz="1100"/>
        </a:p>
      </xdr:txBody>
    </xdr:sp>
    <xdr:clientData/>
  </xdr:twoCellAnchor>
  <xdr:twoCellAnchor>
    <xdr:from>
      <xdr:col>3</xdr:col>
      <xdr:colOff>0</xdr:colOff>
      <xdr:row>20</xdr:row>
      <xdr:rowOff>0</xdr:rowOff>
    </xdr:from>
    <xdr:to>
      <xdr:col>3</xdr:col>
      <xdr:colOff>1047750</xdr:colOff>
      <xdr:row>23</xdr:row>
      <xdr:rowOff>23812</xdr:rowOff>
    </xdr:to>
    <xdr:sp macro="" textlink="">
      <xdr:nvSpPr>
        <xdr:cNvPr id="6" name="Right Arrow 5"/>
        <xdr:cNvSpPr/>
      </xdr:nvSpPr>
      <xdr:spPr>
        <a:xfrm>
          <a:off x="6619875" y="4295775"/>
          <a:ext cx="1047750" cy="652462"/>
        </a:xfrm>
        <a:prstGeom prst="rightArrow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n-US" sz="1600" b="1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</a:rPr>
            <a:t>Step 3</a:t>
          </a:r>
        </a:p>
      </xdr:txBody>
    </xdr:sp>
    <xdr:clientData/>
  </xdr:twoCellAnchor>
  <xdr:twoCellAnchor>
    <xdr:from>
      <xdr:col>3</xdr:col>
      <xdr:colOff>1107280</xdr:colOff>
      <xdr:row>20</xdr:row>
      <xdr:rowOff>23813</xdr:rowOff>
    </xdr:from>
    <xdr:to>
      <xdr:col>4</xdr:col>
      <xdr:colOff>250031</xdr:colOff>
      <xdr:row>23</xdr:row>
      <xdr:rowOff>11906</xdr:rowOff>
    </xdr:to>
    <xdr:sp macro="" textlink="">
      <xdr:nvSpPr>
        <xdr:cNvPr id="7" name="TextBox 6"/>
        <xdr:cNvSpPr txBox="1"/>
      </xdr:nvSpPr>
      <xdr:spPr>
        <a:xfrm>
          <a:off x="7727155" y="4319588"/>
          <a:ext cx="3048001" cy="616743"/>
        </a:xfrm>
        <a:prstGeom prst="rect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a.</a:t>
          </a:r>
          <a:r>
            <a:rPr lang="en-US" sz="1100" b="1" baseline="0"/>
            <a:t> </a:t>
          </a:r>
          <a:r>
            <a:rPr lang="en-US" sz="1100" b="0" baseline="0"/>
            <a:t>Enter projected gallon use from Site Survey</a:t>
          </a:r>
          <a:endParaRPr lang="en-US" sz="1100" b="0"/>
        </a:p>
        <a:p>
          <a:r>
            <a:rPr lang="en-US" sz="1100" b="1" baseline="0"/>
            <a:t>b</a:t>
          </a:r>
          <a:r>
            <a:rPr lang="en-US" sz="1100" baseline="0"/>
            <a:t>. Enter any  relevant assumptions  used in  volume estimation.</a:t>
          </a:r>
        </a:p>
        <a:p>
          <a:endParaRPr lang="en-US" sz="1100"/>
        </a:p>
      </xdr:txBody>
    </xdr:sp>
    <xdr:clientData/>
  </xdr:twoCellAnchor>
  <xdr:twoCellAnchor>
    <xdr:from>
      <xdr:col>3</xdr:col>
      <xdr:colOff>0</xdr:colOff>
      <xdr:row>23</xdr:row>
      <xdr:rowOff>59531</xdr:rowOff>
    </xdr:from>
    <xdr:to>
      <xdr:col>3</xdr:col>
      <xdr:colOff>1047750</xdr:colOff>
      <xdr:row>28</xdr:row>
      <xdr:rowOff>23813</xdr:rowOff>
    </xdr:to>
    <xdr:sp macro="" textlink="">
      <xdr:nvSpPr>
        <xdr:cNvPr id="8" name="Right Arrow 7"/>
        <xdr:cNvSpPr/>
      </xdr:nvSpPr>
      <xdr:spPr>
        <a:xfrm>
          <a:off x="6619875" y="4988719"/>
          <a:ext cx="1047750" cy="1035844"/>
        </a:xfrm>
        <a:prstGeom prst="rightArrow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n-US" sz="1600" b="1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</a:rPr>
            <a:t>Step 4</a:t>
          </a:r>
        </a:p>
      </xdr:txBody>
    </xdr:sp>
    <xdr:clientData/>
  </xdr:twoCellAnchor>
  <xdr:twoCellAnchor>
    <xdr:from>
      <xdr:col>3</xdr:col>
      <xdr:colOff>1107280</xdr:colOff>
      <xdr:row>23</xdr:row>
      <xdr:rowOff>95249</xdr:rowOff>
    </xdr:from>
    <xdr:to>
      <xdr:col>4</xdr:col>
      <xdr:colOff>250031</xdr:colOff>
      <xdr:row>28</xdr:row>
      <xdr:rowOff>154780</xdr:rowOff>
    </xdr:to>
    <xdr:sp macro="" textlink="">
      <xdr:nvSpPr>
        <xdr:cNvPr id="9" name="TextBox 8"/>
        <xdr:cNvSpPr txBox="1"/>
      </xdr:nvSpPr>
      <xdr:spPr>
        <a:xfrm>
          <a:off x="7727155" y="5024437"/>
          <a:ext cx="3048001" cy="1131093"/>
        </a:xfrm>
        <a:prstGeom prst="rect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a.</a:t>
          </a:r>
          <a:r>
            <a:rPr lang="en-US" sz="1100" b="1" baseline="0"/>
            <a:t> </a:t>
          </a:r>
          <a:r>
            <a:rPr lang="en-US" sz="1100" b="0" baseline="0"/>
            <a:t>Enter os3 price from Quote Template </a:t>
          </a:r>
        </a:p>
        <a:p>
          <a:r>
            <a:rPr lang="en-US" sz="1100" b="1" baseline="0"/>
            <a:t>b. </a:t>
          </a:r>
          <a:r>
            <a:rPr lang="en-US" sz="1100" b="0" baseline="0"/>
            <a:t>Enter os3 Quantity</a:t>
          </a:r>
          <a:endParaRPr lang="en-US" sz="1100" b="1"/>
        </a:p>
        <a:p>
          <a:r>
            <a:rPr lang="en-US" sz="1100" b="1" baseline="0"/>
            <a:t>c</a:t>
          </a:r>
          <a:r>
            <a:rPr lang="en-US" sz="1100" baseline="0"/>
            <a:t>. Enter avergae purchase price of ALL Satellite Stations  and components (extra jugs, etc)</a:t>
          </a:r>
        </a:p>
        <a:p>
          <a:r>
            <a:rPr lang="en-US" sz="1100" b="1" baseline="0"/>
            <a:t>d.</a:t>
          </a:r>
          <a:r>
            <a:rPr lang="en-US" sz="1100" b="0" baseline="0"/>
            <a:t> Enter quantity of Satellite Station  </a:t>
          </a:r>
        </a:p>
        <a:p>
          <a:r>
            <a:rPr lang="en-US" sz="1100" b="0" baseline="0"/>
            <a:t>(number of dispensars)</a:t>
          </a:r>
          <a:endParaRPr lang="en-US" sz="1100" b="1" baseline="0"/>
        </a:p>
        <a:p>
          <a:endParaRPr lang="en-US" sz="1100"/>
        </a:p>
      </xdr:txBody>
    </xdr:sp>
    <xdr:clientData/>
  </xdr:twoCellAnchor>
  <xdr:twoCellAnchor>
    <xdr:from>
      <xdr:col>3</xdr:col>
      <xdr:colOff>11906</xdr:colOff>
      <xdr:row>32</xdr:row>
      <xdr:rowOff>59531</xdr:rowOff>
    </xdr:from>
    <xdr:to>
      <xdr:col>3</xdr:col>
      <xdr:colOff>1059656</xdr:colOff>
      <xdr:row>38</xdr:row>
      <xdr:rowOff>166687</xdr:rowOff>
    </xdr:to>
    <xdr:sp macro="" textlink="">
      <xdr:nvSpPr>
        <xdr:cNvPr id="10" name="Right Arrow 9"/>
        <xdr:cNvSpPr/>
      </xdr:nvSpPr>
      <xdr:spPr>
        <a:xfrm>
          <a:off x="6631781" y="6274594"/>
          <a:ext cx="1047750" cy="1393031"/>
        </a:xfrm>
        <a:prstGeom prst="rightArrow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n-US" sz="1600" b="1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</a:rPr>
            <a:t>Step 5</a:t>
          </a:r>
        </a:p>
      </xdr:txBody>
    </xdr:sp>
    <xdr:clientData/>
  </xdr:twoCellAnchor>
  <xdr:twoCellAnchor>
    <xdr:from>
      <xdr:col>3</xdr:col>
      <xdr:colOff>1107280</xdr:colOff>
      <xdr:row>32</xdr:row>
      <xdr:rowOff>95250</xdr:rowOff>
    </xdr:from>
    <xdr:to>
      <xdr:col>4</xdr:col>
      <xdr:colOff>250031</xdr:colOff>
      <xdr:row>38</xdr:row>
      <xdr:rowOff>202406</xdr:rowOff>
    </xdr:to>
    <xdr:sp macro="" textlink="">
      <xdr:nvSpPr>
        <xdr:cNvPr id="11" name="TextBox 10"/>
        <xdr:cNvSpPr txBox="1"/>
      </xdr:nvSpPr>
      <xdr:spPr>
        <a:xfrm>
          <a:off x="7727155" y="6310313"/>
          <a:ext cx="3048001" cy="1393031"/>
        </a:xfrm>
        <a:prstGeom prst="rect">
          <a:avLst/>
        </a:prstGeom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a.</a:t>
          </a:r>
          <a:r>
            <a:rPr lang="en-US" sz="1100" b="1" baseline="0"/>
            <a:t> </a:t>
          </a:r>
          <a:r>
            <a:rPr lang="en-US" sz="1100" b="0" baseline="0"/>
            <a:t>Enter Serivce plan type from drop down  (Gold, Silver, None).  This  will drive annual average  maintenance cost</a:t>
          </a:r>
        </a:p>
        <a:p>
          <a:r>
            <a:rPr lang="en-US" sz="1100" b="1" baseline="0"/>
            <a:t>b</a:t>
          </a:r>
          <a:r>
            <a:rPr lang="en-US" sz="1100" b="0" baseline="0"/>
            <a:t>. Salt cost will calculate automatically based on MSC projection.  No action needed</a:t>
          </a:r>
          <a:endParaRPr lang="en-US" sz="1100" b="1"/>
        </a:p>
        <a:p>
          <a:r>
            <a:rPr lang="en-US" sz="1100" b="1" baseline="0"/>
            <a:t>c</a:t>
          </a:r>
          <a:r>
            <a:rPr lang="en-US" sz="1100" baseline="0"/>
            <a:t>. Enter install price per os3 </a:t>
          </a:r>
        </a:p>
        <a:p>
          <a:r>
            <a:rPr lang="en-US" sz="1100" b="1" baseline="0"/>
            <a:t>d</a:t>
          </a:r>
          <a:r>
            <a:rPr lang="en-US" sz="1100" baseline="0"/>
            <a:t>. Enter install price per SS 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s4\AppData\Local\Microsoft\Windows\Temporary%20Internet%20Files\Content.Outlook\CITVUOK5\QT12SCUS1%20-%20Orbio%20Unlock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QT11SWUS_may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urchase%20Order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"/>
      <sheetName val="Start_Here"/>
      <sheetName val="Cover_Letter"/>
      <sheetName val="FlexClean Summary"/>
      <sheetName val="TennantTrue Summary"/>
      <sheetName val="Gold Contract"/>
      <sheetName val="Silver Contract"/>
      <sheetName val="Standard Agreement"/>
      <sheetName val="Specialty"/>
      <sheetName val="5680"/>
      <sheetName val="T2"/>
      <sheetName val="5700"/>
      <sheetName val="T1_T1B"/>
      <sheetName val="T3"/>
      <sheetName val="T3_plus"/>
      <sheetName val="T5"/>
      <sheetName val="T7"/>
      <sheetName val="7100"/>
      <sheetName val="Orbio 5000-Sc Rental 24 Mo"/>
      <sheetName val="Orbio 5000-Sc Rental Mo-Mo"/>
      <sheetName val="Orbio 5000-Sc"/>
      <sheetName val="T16"/>
      <sheetName val="7300"/>
      <sheetName val="8300"/>
      <sheetName val="T20_Strategic_Accts_List"/>
      <sheetName val="T20_Direct_Discount"/>
      <sheetName val="M20"/>
      <sheetName val="M30"/>
      <sheetName val="550"/>
      <sheetName val="1550"/>
      <sheetName val="Berger-Logix Rates"/>
      <sheetName val="Contact"/>
      <sheetName val="Help"/>
      <sheetName val="County Tier"/>
      <sheetName val="TennantTrue Rate"/>
      <sheetName val="Financing"/>
      <sheetName val="Settings"/>
      <sheetName val="Lists"/>
      <sheetName val="FlexClean"/>
      <sheetName val="FlexCleanCalc"/>
      <sheetName val="Macro"/>
    </sheetNames>
    <sheetDataSet>
      <sheetData sheetId="0">
        <row r="7">
          <cell r="A7" t="str">
            <v>Address</v>
          </cell>
        </row>
        <row r="8">
          <cell r="A8" t="str">
            <v>City, State Zip</v>
          </cell>
        </row>
        <row r="9">
          <cell r="A9" t="str">
            <v>Salutation</v>
          </cell>
        </row>
        <row r="10">
          <cell r="A10" t="str">
            <v>Rep Name</v>
          </cell>
        </row>
      </sheetData>
      <sheetData sheetId="1">
        <row r="5">
          <cell r="C5" t="str">
            <v>Company Name</v>
          </cell>
        </row>
        <row r="12">
          <cell r="C12" t="str">
            <v>Company Name</v>
          </cell>
        </row>
        <row r="19">
          <cell r="C19" t="str">
            <v>Company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Company Name</v>
          </cell>
        </row>
        <row r="458">
          <cell r="C458" t="str">
            <v>Company Name</v>
          </cell>
        </row>
        <row r="464">
          <cell r="C464" t="str">
            <v>Company Name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">
          <cell r="C2" t="str">
            <v>Company Name</v>
          </cell>
        </row>
        <row r="375">
          <cell r="C375" t="str">
            <v>Company Name</v>
          </cell>
        </row>
        <row r="381">
          <cell r="C381" t="str">
            <v>Company Name</v>
          </cell>
        </row>
      </sheetData>
      <sheetData sheetId="18" refreshError="1"/>
      <sheetData sheetId="19" refreshError="1"/>
      <sheetData sheetId="20"/>
      <sheetData sheetId="21" refreshError="1"/>
      <sheetData sheetId="22">
        <row r="2">
          <cell r="C2" t="str">
            <v>Company Name</v>
          </cell>
        </row>
        <row r="386">
          <cell r="C386" t="str">
            <v>Company Name</v>
          </cell>
        </row>
        <row r="392">
          <cell r="C392" t="str">
            <v>Company Name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2">
          <cell r="C2" t="str">
            <v>Company Name</v>
          </cell>
        </row>
        <row r="242">
          <cell r="C242" t="str">
            <v>Company Name</v>
          </cell>
        </row>
        <row r="248">
          <cell r="C248" t="str">
            <v>Company Name</v>
          </cell>
        </row>
      </sheetData>
      <sheetData sheetId="29">
        <row r="2">
          <cell r="C2" t="str">
            <v>Company Name</v>
          </cell>
        </row>
        <row r="242">
          <cell r="C242" t="str">
            <v>Company Name</v>
          </cell>
        </row>
        <row r="248">
          <cell r="C248" t="str">
            <v>Company Name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7">
          <cell r="C7" t="str">
            <v>Select a Finance Partner</v>
          </cell>
        </row>
        <row r="8">
          <cell r="C8" t="str">
            <v>US Bank</v>
          </cell>
        </row>
        <row r="9">
          <cell r="C9" t="str">
            <v>GE Capital Solutions</v>
          </cell>
        </row>
        <row r="10">
          <cell r="C10" t="str">
            <v>All-Lines</v>
          </cell>
        </row>
        <row r="26">
          <cell r="A26" t="str">
            <v>None</v>
          </cell>
          <cell r="B26" t="str">
            <v>None</v>
          </cell>
        </row>
        <row r="27">
          <cell r="A27" t="str">
            <v>9 Months - Rent To Own Only</v>
          </cell>
          <cell r="B27">
            <v>1</v>
          </cell>
        </row>
        <row r="28">
          <cell r="A28" t="str">
            <v>12 Months - Rent To Own Only</v>
          </cell>
          <cell r="B28" t="str">
            <v>$1.00 - 90 days deferred</v>
          </cell>
        </row>
        <row r="29">
          <cell r="A29" t="str">
            <v>18 Months - Rent To Own Only</v>
          </cell>
          <cell r="B29" t="str">
            <v>FMV Sweeper</v>
          </cell>
        </row>
        <row r="30">
          <cell r="A30" t="str">
            <v>24 Months</v>
          </cell>
          <cell r="B30" t="str">
            <v>FMV Sweeper - 90 days deferred</v>
          </cell>
        </row>
        <row r="31">
          <cell r="A31" t="str">
            <v>30 Months</v>
          </cell>
          <cell r="B31" t="str">
            <v>FMV Scrubber</v>
          </cell>
        </row>
        <row r="32">
          <cell r="A32" t="str">
            <v>36 Months</v>
          </cell>
          <cell r="B32" t="str">
            <v>FMV Scrubber - 90 days deferred</v>
          </cell>
        </row>
        <row r="33">
          <cell r="A33" t="str">
            <v>48 Months</v>
          </cell>
          <cell r="B33" t="str">
            <v>10% Option</v>
          </cell>
        </row>
        <row r="34">
          <cell r="A34" t="str">
            <v>60 Months</v>
          </cell>
          <cell r="B34" t="str">
            <v>10% PUT</v>
          </cell>
        </row>
        <row r="35">
          <cell r="B35" t="str">
            <v>Muni $1 Out Monthly</v>
          </cell>
        </row>
        <row r="36">
          <cell r="B36" t="str">
            <v>Muni $1 Out Quarterly</v>
          </cell>
        </row>
        <row r="37">
          <cell r="B37" t="str">
            <v>Muni $1 Out Semi-Annually</v>
          </cell>
        </row>
        <row r="38">
          <cell r="B38" t="str">
            <v>Muni $1 Out Annually</v>
          </cell>
        </row>
        <row r="39">
          <cell r="B39" t="str">
            <v>Rent To Own</v>
          </cell>
        </row>
      </sheetData>
      <sheetData sheetId="36">
        <row r="2">
          <cell r="B2">
            <v>0</v>
          </cell>
          <cell r="C2">
            <v>5</v>
          </cell>
        </row>
        <row r="6">
          <cell r="A6" t="str">
            <v>If No Option</v>
          </cell>
        </row>
      </sheetData>
      <sheetData sheetId="37">
        <row r="2">
          <cell r="Q2" t="str">
            <v>Specialty</v>
          </cell>
        </row>
        <row r="3">
          <cell r="A3" t="str">
            <v>CA - All Other</v>
          </cell>
          <cell r="B3" t="str">
            <v>CA00</v>
          </cell>
          <cell r="Q3">
            <v>5680</v>
          </cell>
        </row>
        <row r="4">
          <cell r="A4" t="str">
            <v>CA - British Columbia</v>
          </cell>
          <cell r="B4" t="str">
            <v>BCCA</v>
          </cell>
          <cell r="Q4">
            <v>5700</v>
          </cell>
        </row>
        <row r="5">
          <cell r="A5" t="str">
            <v>US - All Other</v>
          </cell>
          <cell r="B5" t="str">
            <v>US00</v>
          </cell>
          <cell r="Q5" t="str">
            <v>T2</v>
          </cell>
        </row>
        <row r="6">
          <cell r="A6" t="str">
            <v>US - California</v>
          </cell>
          <cell r="B6" t="str">
            <v>CAUS</v>
          </cell>
          <cell r="Q6" t="str">
            <v>T3</v>
          </cell>
        </row>
        <row r="7">
          <cell r="A7" t="str">
            <v>US - Conneticut</v>
          </cell>
          <cell r="B7" t="str">
            <v>CTUS</v>
          </cell>
          <cell r="Q7" t="str">
            <v>T3_plus</v>
          </cell>
        </row>
        <row r="8">
          <cell r="A8" t="str">
            <v>US - DC</v>
          </cell>
          <cell r="B8" t="str">
            <v>DCUS</v>
          </cell>
          <cell r="Q8" t="str">
            <v>T5</v>
          </cell>
        </row>
        <row r="9">
          <cell r="A9" t="str">
            <v>US - Massuchusetts</v>
          </cell>
          <cell r="B9" t="str">
            <v>MAUS</v>
          </cell>
          <cell r="Q9" t="str">
            <v>T7</v>
          </cell>
        </row>
        <row r="10">
          <cell r="A10" t="str">
            <v>US - New Jersey</v>
          </cell>
          <cell r="B10" t="str">
            <v>NJUS</v>
          </cell>
          <cell r="Q10">
            <v>7100</v>
          </cell>
        </row>
        <row r="11">
          <cell r="A11" t="str">
            <v>US - New York</v>
          </cell>
          <cell r="B11" t="str">
            <v>NYUS</v>
          </cell>
          <cell r="Q11" t="str">
            <v>T15</v>
          </cell>
        </row>
        <row r="12">
          <cell r="A12" t="str">
            <v>US - Pennsylvania</v>
          </cell>
          <cell r="B12" t="str">
            <v>PAUS</v>
          </cell>
          <cell r="Q12" t="str">
            <v>Orbio 5000-Sc</v>
          </cell>
        </row>
        <row r="13">
          <cell r="A13" t="str">
            <v>US - Rhode Island</v>
          </cell>
          <cell r="B13" t="str">
            <v>RIUS</v>
          </cell>
          <cell r="Q13" t="str">
            <v>T16</v>
          </cell>
        </row>
        <row r="14">
          <cell r="Q14">
            <v>7300</v>
          </cell>
        </row>
        <row r="15">
          <cell r="Q15">
            <v>7400</v>
          </cell>
        </row>
        <row r="16">
          <cell r="Q16">
            <v>8200</v>
          </cell>
        </row>
        <row r="17">
          <cell r="Q17">
            <v>8210</v>
          </cell>
        </row>
        <row r="18">
          <cell r="Q18">
            <v>8300</v>
          </cell>
        </row>
        <row r="19">
          <cell r="Q19">
            <v>8400</v>
          </cell>
        </row>
        <row r="20">
          <cell r="Q20">
            <v>8410</v>
          </cell>
        </row>
        <row r="21">
          <cell r="Q21" t="str">
            <v>M20</v>
          </cell>
        </row>
        <row r="22">
          <cell r="Q22" t="str">
            <v>T20_Strategic_Accts_List</v>
          </cell>
        </row>
        <row r="23">
          <cell r="Q23" t="str">
            <v>T20_Direct_Discount</v>
          </cell>
        </row>
        <row r="24">
          <cell r="Q24" t="str">
            <v>M30</v>
          </cell>
        </row>
        <row r="25">
          <cell r="Q25">
            <v>550</v>
          </cell>
        </row>
        <row r="26">
          <cell r="Q26">
            <v>1550</v>
          </cell>
        </row>
        <row r="27">
          <cell r="Q27" t="str">
            <v>510E</v>
          </cell>
        </row>
        <row r="28">
          <cell r="Q28">
            <v>7200</v>
          </cell>
        </row>
        <row r="29">
          <cell r="Q29">
            <v>5100</v>
          </cell>
        </row>
        <row r="30">
          <cell r="Q30">
            <v>5200</v>
          </cell>
        </row>
        <row r="31">
          <cell r="Q31">
            <v>5280</v>
          </cell>
        </row>
        <row r="32">
          <cell r="Q32">
            <v>5300</v>
          </cell>
        </row>
        <row r="33">
          <cell r="Q33">
            <v>5400</v>
          </cell>
        </row>
        <row r="34">
          <cell r="Q34">
            <v>5500</v>
          </cell>
        </row>
        <row r="35">
          <cell r="Q35">
            <v>5520</v>
          </cell>
        </row>
        <row r="36">
          <cell r="Q36">
            <v>5540</v>
          </cell>
        </row>
        <row r="37">
          <cell r="Q37">
            <v>5560</v>
          </cell>
        </row>
        <row r="38">
          <cell r="Q38">
            <v>5680</v>
          </cell>
        </row>
      </sheetData>
      <sheetData sheetId="38">
        <row r="8">
          <cell r="A8" t="str">
            <v>US000614002</v>
          </cell>
          <cell r="B8" t="str">
            <v>ZFL4</v>
          </cell>
          <cell r="C8" t="str">
            <v>NA01</v>
          </cell>
          <cell r="D8" t="str">
            <v>US</v>
          </cell>
          <cell r="E8">
            <v>614002</v>
          </cell>
          <cell r="F8">
            <v>0</v>
          </cell>
          <cell r="I8">
            <v>0</v>
          </cell>
          <cell r="J8">
            <v>39814</v>
          </cell>
          <cell r="K8">
            <v>2958465</v>
          </cell>
          <cell r="L8" t="str">
            <v>US00</v>
          </cell>
        </row>
        <row r="9">
          <cell r="A9" t="str">
            <v>US001614002</v>
          </cell>
          <cell r="B9" t="str">
            <v>ZFL4</v>
          </cell>
          <cell r="C9" t="str">
            <v>NA01</v>
          </cell>
          <cell r="D9" t="str">
            <v>US</v>
          </cell>
          <cell r="E9">
            <v>614002</v>
          </cell>
          <cell r="F9">
            <v>1</v>
          </cell>
          <cell r="I9">
            <v>0</v>
          </cell>
          <cell r="J9">
            <v>39814</v>
          </cell>
          <cell r="K9">
            <v>2958465</v>
          </cell>
          <cell r="L9" t="str">
            <v>US00</v>
          </cell>
        </row>
        <row r="10">
          <cell r="A10" t="str">
            <v>US002614002</v>
          </cell>
          <cell r="B10" t="str">
            <v>ZFL4</v>
          </cell>
          <cell r="C10" t="str">
            <v>NA01</v>
          </cell>
          <cell r="D10" t="str">
            <v>US</v>
          </cell>
          <cell r="E10">
            <v>614002</v>
          </cell>
          <cell r="F10">
            <v>2</v>
          </cell>
          <cell r="I10">
            <v>0</v>
          </cell>
          <cell r="J10">
            <v>39814</v>
          </cell>
          <cell r="K10">
            <v>2958465</v>
          </cell>
          <cell r="L10" t="str">
            <v>US00</v>
          </cell>
        </row>
        <row r="11">
          <cell r="A11" t="str">
            <v>US003614002</v>
          </cell>
          <cell r="B11" t="str">
            <v>ZFL4</v>
          </cell>
          <cell r="C11" t="str">
            <v>NA01</v>
          </cell>
          <cell r="D11" t="str">
            <v>US</v>
          </cell>
          <cell r="E11">
            <v>614002</v>
          </cell>
          <cell r="F11">
            <v>3</v>
          </cell>
          <cell r="I11">
            <v>0</v>
          </cell>
          <cell r="J11">
            <v>39814</v>
          </cell>
          <cell r="K11">
            <v>2958465</v>
          </cell>
          <cell r="L11" t="str">
            <v>US00</v>
          </cell>
        </row>
        <row r="12">
          <cell r="A12" t="str">
            <v>US0009000500</v>
          </cell>
          <cell r="B12" t="str">
            <v>ZFL4</v>
          </cell>
          <cell r="C12" t="str">
            <v>NA01</v>
          </cell>
          <cell r="D12" t="str">
            <v>US</v>
          </cell>
          <cell r="E12">
            <v>9000500</v>
          </cell>
          <cell r="F12">
            <v>0</v>
          </cell>
          <cell r="I12">
            <v>0</v>
          </cell>
          <cell r="J12">
            <v>39814</v>
          </cell>
          <cell r="K12">
            <v>2958465</v>
          </cell>
          <cell r="L12" t="str">
            <v>US00</v>
          </cell>
        </row>
        <row r="13">
          <cell r="A13" t="str">
            <v>US0019000500</v>
          </cell>
          <cell r="B13" t="str">
            <v>ZFL4</v>
          </cell>
          <cell r="C13" t="str">
            <v>NA01</v>
          </cell>
          <cell r="D13" t="str">
            <v>US</v>
          </cell>
          <cell r="E13">
            <v>9000500</v>
          </cell>
          <cell r="F13">
            <v>1</v>
          </cell>
          <cell r="I13">
            <v>0</v>
          </cell>
          <cell r="J13">
            <v>39814</v>
          </cell>
          <cell r="K13">
            <v>2958465</v>
          </cell>
          <cell r="L13" t="str">
            <v>US00</v>
          </cell>
        </row>
        <row r="14">
          <cell r="A14" t="str">
            <v>US0029000500</v>
          </cell>
          <cell r="B14" t="str">
            <v>ZFL4</v>
          </cell>
          <cell r="C14" t="str">
            <v>NA01</v>
          </cell>
          <cell r="D14" t="str">
            <v>US</v>
          </cell>
          <cell r="E14">
            <v>9000500</v>
          </cell>
          <cell r="F14">
            <v>2</v>
          </cell>
          <cell r="I14">
            <v>0</v>
          </cell>
          <cell r="J14">
            <v>39814</v>
          </cell>
          <cell r="K14">
            <v>2958465</v>
          </cell>
          <cell r="L14" t="str">
            <v>US00</v>
          </cell>
        </row>
        <row r="15">
          <cell r="A15" t="str">
            <v>US0039000500</v>
          </cell>
          <cell r="B15" t="str">
            <v>ZFL4</v>
          </cell>
          <cell r="C15" t="str">
            <v>NA01</v>
          </cell>
          <cell r="D15" t="str">
            <v>US</v>
          </cell>
          <cell r="E15">
            <v>9000500</v>
          </cell>
          <cell r="F15">
            <v>3</v>
          </cell>
          <cell r="I15">
            <v>0</v>
          </cell>
          <cell r="J15">
            <v>39814</v>
          </cell>
          <cell r="K15">
            <v>2958465</v>
          </cell>
          <cell r="L15" t="str">
            <v>US00</v>
          </cell>
        </row>
        <row r="16">
          <cell r="A16" t="str">
            <v>US0009000503</v>
          </cell>
          <cell r="B16" t="str">
            <v>ZFL4</v>
          </cell>
          <cell r="C16" t="str">
            <v>NA01</v>
          </cell>
          <cell r="D16" t="str">
            <v>US</v>
          </cell>
          <cell r="E16">
            <v>9000503</v>
          </cell>
          <cell r="F16">
            <v>0</v>
          </cell>
          <cell r="I16">
            <v>0</v>
          </cell>
          <cell r="J16">
            <v>39814</v>
          </cell>
          <cell r="K16">
            <v>2958465</v>
          </cell>
          <cell r="L16" t="str">
            <v>US00</v>
          </cell>
        </row>
        <row r="17">
          <cell r="A17" t="str">
            <v>US0019000503</v>
          </cell>
          <cell r="B17" t="str">
            <v>ZFL4</v>
          </cell>
          <cell r="C17" t="str">
            <v>NA01</v>
          </cell>
          <cell r="D17" t="str">
            <v>US</v>
          </cell>
          <cell r="E17">
            <v>9000503</v>
          </cell>
          <cell r="F17">
            <v>1</v>
          </cell>
          <cell r="I17">
            <v>0</v>
          </cell>
          <cell r="J17">
            <v>39814</v>
          </cell>
          <cell r="K17">
            <v>2958465</v>
          </cell>
          <cell r="L17" t="str">
            <v>US00</v>
          </cell>
        </row>
        <row r="18">
          <cell r="A18" t="str">
            <v>US0029000503</v>
          </cell>
          <cell r="B18" t="str">
            <v>ZFL4</v>
          </cell>
          <cell r="C18" t="str">
            <v>NA01</v>
          </cell>
          <cell r="D18" t="str">
            <v>US</v>
          </cell>
          <cell r="E18">
            <v>9000503</v>
          </cell>
          <cell r="F18">
            <v>2</v>
          </cell>
          <cell r="I18">
            <v>0</v>
          </cell>
          <cell r="J18">
            <v>39814</v>
          </cell>
          <cell r="K18">
            <v>2958465</v>
          </cell>
          <cell r="L18" t="str">
            <v>US00</v>
          </cell>
        </row>
        <row r="19">
          <cell r="A19" t="str">
            <v>US0039000503</v>
          </cell>
          <cell r="B19" t="str">
            <v>ZFL4</v>
          </cell>
          <cell r="C19" t="str">
            <v>NA01</v>
          </cell>
          <cell r="D19" t="str">
            <v>US</v>
          </cell>
          <cell r="E19">
            <v>9000503</v>
          </cell>
          <cell r="F19">
            <v>3</v>
          </cell>
          <cell r="I19">
            <v>0</v>
          </cell>
          <cell r="J19">
            <v>39814</v>
          </cell>
          <cell r="K19">
            <v>2958465</v>
          </cell>
          <cell r="L19" t="str">
            <v>US00</v>
          </cell>
        </row>
        <row r="20">
          <cell r="A20" t="str">
            <v>US0009001400</v>
          </cell>
          <cell r="B20" t="str">
            <v>ZFL4</v>
          </cell>
          <cell r="C20" t="str">
            <v>NA01</v>
          </cell>
          <cell r="D20" t="str">
            <v>US</v>
          </cell>
          <cell r="E20">
            <v>9001400</v>
          </cell>
          <cell r="F20">
            <v>0</v>
          </cell>
          <cell r="I20">
            <v>0</v>
          </cell>
          <cell r="J20">
            <v>39814</v>
          </cell>
          <cell r="K20">
            <v>2958465</v>
          </cell>
          <cell r="L20" t="str">
            <v>US00</v>
          </cell>
        </row>
        <row r="21">
          <cell r="A21" t="str">
            <v>US0019001400</v>
          </cell>
          <cell r="B21" t="str">
            <v>ZFL4</v>
          </cell>
          <cell r="C21" t="str">
            <v>NA01</v>
          </cell>
          <cell r="D21" t="str">
            <v>US</v>
          </cell>
          <cell r="E21">
            <v>9001400</v>
          </cell>
          <cell r="F21">
            <v>1</v>
          </cell>
          <cell r="I21">
            <v>0</v>
          </cell>
          <cell r="J21">
            <v>39814</v>
          </cell>
          <cell r="K21">
            <v>2958465</v>
          </cell>
          <cell r="L21" t="str">
            <v>US00</v>
          </cell>
        </row>
        <row r="22">
          <cell r="A22" t="str">
            <v>US0029001400</v>
          </cell>
          <cell r="B22" t="str">
            <v>ZFL4</v>
          </cell>
          <cell r="C22" t="str">
            <v>NA01</v>
          </cell>
          <cell r="D22" t="str">
            <v>US</v>
          </cell>
          <cell r="E22">
            <v>9001400</v>
          </cell>
          <cell r="F22">
            <v>2</v>
          </cell>
          <cell r="I22">
            <v>0</v>
          </cell>
          <cell r="J22">
            <v>39814</v>
          </cell>
          <cell r="K22">
            <v>2958465</v>
          </cell>
          <cell r="L22" t="str">
            <v>US00</v>
          </cell>
        </row>
        <row r="23">
          <cell r="A23" t="str">
            <v>US0039001400</v>
          </cell>
          <cell r="B23" t="str">
            <v>ZFL4</v>
          </cell>
          <cell r="C23" t="str">
            <v>NA01</v>
          </cell>
          <cell r="D23" t="str">
            <v>US</v>
          </cell>
          <cell r="E23">
            <v>9001400</v>
          </cell>
          <cell r="F23">
            <v>3</v>
          </cell>
          <cell r="I23">
            <v>0</v>
          </cell>
          <cell r="J23">
            <v>39814</v>
          </cell>
          <cell r="K23">
            <v>2958465</v>
          </cell>
          <cell r="L23" t="str">
            <v>US00</v>
          </cell>
        </row>
        <row r="24">
          <cell r="A24" t="str">
            <v>US0009002885</v>
          </cell>
          <cell r="B24" t="str">
            <v>ZFL4</v>
          </cell>
          <cell r="D24" t="str">
            <v>US</v>
          </cell>
          <cell r="E24">
            <v>9002885</v>
          </cell>
          <cell r="F24">
            <v>0</v>
          </cell>
          <cell r="I24">
            <v>0</v>
          </cell>
          <cell r="J24">
            <v>39814</v>
          </cell>
          <cell r="K24">
            <v>2958465</v>
          </cell>
          <cell r="L24" t="str">
            <v>US00</v>
          </cell>
        </row>
        <row r="25">
          <cell r="A25" t="str">
            <v>US0019002885</v>
          </cell>
          <cell r="B25" t="str">
            <v>ZFL4</v>
          </cell>
          <cell r="D25" t="str">
            <v>US</v>
          </cell>
          <cell r="E25">
            <v>9002885</v>
          </cell>
          <cell r="F25">
            <v>1</v>
          </cell>
          <cell r="I25">
            <v>0</v>
          </cell>
          <cell r="J25">
            <v>39814</v>
          </cell>
          <cell r="K25">
            <v>2958465</v>
          </cell>
          <cell r="L25" t="str">
            <v>US00</v>
          </cell>
        </row>
        <row r="26">
          <cell r="A26" t="str">
            <v>US0029002885</v>
          </cell>
          <cell r="B26" t="str">
            <v>ZFL4</v>
          </cell>
          <cell r="D26" t="str">
            <v>US</v>
          </cell>
          <cell r="E26">
            <v>9002885</v>
          </cell>
          <cell r="F26">
            <v>2</v>
          </cell>
          <cell r="I26">
            <v>0</v>
          </cell>
          <cell r="J26">
            <v>39814</v>
          </cell>
          <cell r="K26">
            <v>2958465</v>
          </cell>
          <cell r="L26" t="str">
            <v>US00</v>
          </cell>
        </row>
        <row r="27">
          <cell r="A27" t="str">
            <v>US0039002885</v>
          </cell>
          <cell r="B27" t="str">
            <v>ZFL4</v>
          </cell>
          <cell r="D27" t="str">
            <v>US</v>
          </cell>
          <cell r="E27">
            <v>9002885</v>
          </cell>
          <cell r="F27">
            <v>3</v>
          </cell>
          <cell r="I27">
            <v>0</v>
          </cell>
          <cell r="J27">
            <v>39814</v>
          </cell>
          <cell r="K27">
            <v>2958465</v>
          </cell>
          <cell r="L27" t="str">
            <v>US00</v>
          </cell>
        </row>
        <row r="28">
          <cell r="A28" t="str">
            <v>US0009003532</v>
          </cell>
          <cell r="B28" t="str">
            <v>ZFL4</v>
          </cell>
          <cell r="C28" t="str">
            <v>NA01</v>
          </cell>
          <cell r="D28" t="str">
            <v>US</v>
          </cell>
          <cell r="E28">
            <v>9003532</v>
          </cell>
          <cell r="F28">
            <v>0</v>
          </cell>
          <cell r="I28">
            <v>0</v>
          </cell>
          <cell r="J28">
            <v>39814</v>
          </cell>
          <cell r="K28">
            <v>2958465</v>
          </cell>
          <cell r="L28" t="str">
            <v>US00</v>
          </cell>
        </row>
        <row r="29">
          <cell r="A29" t="str">
            <v>US0019003532</v>
          </cell>
          <cell r="B29" t="str">
            <v>ZFL4</v>
          </cell>
          <cell r="C29" t="str">
            <v>NA01</v>
          </cell>
          <cell r="D29" t="str">
            <v>US</v>
          </cell>
          <cell r="E29">
            <v>9003532</v>
          </cell>
          <cell r="F29">
            <v>1</v>
          </cell>
          <cell r="I29">
            <v>0</v>
          </cell>
          <cell r="J29">
            <v>39814</v>
          </cell>
          <cell r="K29">
            <v>2958465</v>
          </cell>
          <cell r="L29" t="str">
            <v>US00</v>
          </cell>
        </row>
        <row r="30">
          <cell r="A30" t="str">
            <v>US0029003532</v>
          </cell>
          <cell r="B30" t="str">
            <v>ZFL4</v>
          </cell>
          <cell r="C30" t="str">
            <v>NA01</v>
          </cell>
          <cell r="D30" t="str">
            <v>US</v>
          </cell>
          <cell r="E30">
            <v>9003532</v>
          </cell>
          <cell r="F30">
            <v>2</v>
          </cell>
          <cell r="I30">
            <v>0</v>
          </cell>
          <cell r="J30">
            <v>39814</v>
          </cell>
          <cell r="K30">
            <v>2958465</v>
          </cell>
          <cell r="L30" t="str">
            <v>US00</v>
          </cell>
        </row>
        <row r="31">
          <cell r="A31" t="str">
            <v>US0039003532</v>
          </cell>
          <cell r="B31" t="str">
            <v>ZFL4</v>
          </cell>
          <cell r="C31" t="str">
            <v>NA01</v>
          </cell>
          <cell r="D31" t="str">
            <v>US</v>
          </cell>
          <cell r="E31">
            <v>9003532</v>
          </cell>
          <cell r="F31">
            <v>3</v>
          </cell>
          <cell r="I31">
            <v>0</v>
          </cell>
          <cell r="J31">
            <v>39814</v>
          </cell>
          <cell r="K31">
            <v>2958465</v>
          </cell>
          <cell r="L31" t="str">
            <v>US00</v>
          </cell>
        </row>
        <row r="32">
          <cell r="A32" t="str">
            <v>US0009003536</v>
          </cell>
          <cell r="B32" t="str">
            <v>ZFL4</v>
          </cell>
          <cell r="C32" t="str">
            <v>NA01</v>
          </cell>
          <cell r="D32" t="str">
            <v>US</v>
          </cell>
          <cell r="E32">
            <v>9003536</v>
          </cell>
          <cell r="F32">
            <v>0</v>
          </cell>
          <cell r="I32">
            <v>0</v>
          </cell>
          <cell r="J32">
            <v>39814</v>
          </cell>
          <cell r="K32">
            <v>2958465</v>
          </cell>
          <cell r="L32" t="str">
            <v>US00</v>
          </cell>
        </row>
        <row r="33">
          <cell r="A33" t="str">
            <v>US0019003536</v>
          </cell>
          <cell r="B33" t="str">
            <v>ZFL4</v>
          </cell>
          <cell r="C33" t="str">
            <v>NA01</v>
          </cell>
          <cell r="D33" t="str">
            <v>US</v>
          </cell>
          <cell r="E33">
            <v>9003536</v>
          </cell>
          <cell r="F33">
            <v>1</v>
          </cell>
          <cell r="I33">
            <v>0</v>
          </cell>
          <cell r="J33">
            <v>39814</v>
          </cell>
          <cell r="K33">
            <v>2958465</v>
          </cell>
          <cell r="L33" t="str">
            <v>US00</v>
          </cell>
        </row>
        <row r="34">
          <cell r="A34" t="str">
            <v>US0029003536</v>
          </cell>
          <cell r="B34" t="str">
            <v>ZFL4</v>
          </cell>
          <cell r="C34" t="str">
            <v>NA01</v>
          </cell>
          <cell r="D34" t="str">
            <v>US</v>
          </cell>
          <cell r="E34">
            <v>9003536</v>
          </cell>
          <cell r="F34">
            <v>2</v>
          </cell>
          <cell r="I34">
            <v>0</v>
          </cell>
          <cell r="J34">
            <v>39814</v>
          </cell>
          <cell r="K34">
            <v>2958465</v>
          </cell>
          <cell r="L34" t="str">
            <v>US00</v>
          </cell>
        </row>
        <row r="35">
          <cell r="A35" t="str">
            <v>US0039003536</v>
          </cell>
          <cell r="B35" t="str">
            <v>ZFL4</v>
          </cell>
          <cell r="C35" t="str">
            <v>NA01</v>
          </cell>
          <cell r="D35" t="str">
            <v>US</v>
          </cell>
          <cell r="E35">
            <v>9003536</v>
          </cell>
          <cell r="F35">
            <v>3</v>
          </cell>
          <cell r="I35">
            <v>0</v>
          </cell>
          <cell r="J35">
            <v>39814</v>
          </cell>
          <cell r="K35">
            <v>2958465</v>
          </cell>
          <cell r="L35" t="str">
            <v>US00</v>
          </cell>
        </row>
        <row r="36">
          <cell r="A36" t="str">
            <v>US0009003538</v>
          </cell>
          <cell r="B36" t="str">
            <v>ZFL4</v>
          </cell>
          <cell r="C36" t="str">
            <v>NA01</v>
          </cell>
          <cell r="D36" t="str">
            <v>US</v>
          </cell>
          <cell r="E36">
            <v>9003538</v>
          </cell>
          <cell r="F36">
            <v>0</v>
          </cell>
          <cell r="I36">
            <v>0</v>
          </cell>
          <cell r="J36">
            <v>39814</v>
          </cell>
          <cell r="K36">
            <v>2958465</v>
          </cell>
          <cell r="L36" t="str">
            <v>US00</v>
          </cell>
        </row>
        <row r="37">
          <cell r="A37" t="str">
            <v>US0019003538</v>
          </cell>
          <cell r="B37" t="str">
            <v>ZFL4</v>
          </cell>
          <cell r="C37" t="str">
            <v>NA01</v>
          </cell>
          <cell r="D37" t="str">
            <v>US</v>
          </cell>
          <cell r="E37">
            <v>9003538</v>
          </cell>
          <cell r="F37">
            <v>1</v>
          </cell>
          <cell r="I37">
            <v>0</v>
          </cell>
          <cell r="J37">
            <v>39814</v>
          </cell>
          <cell r="K37">
            <v>2958465</v>
          </cell>
          <cell r="L37" t="str">
            <v>US00</v>
          </cell>
        </row>
        <row r="38">
          <cell r="A38" t="str">
            <v>US0029003538</v>
          </cell>
          <cell r="B38" t="str">
            <v>ZFL4</v>
          </cell>
          <cell r="C38" t="str">
            <v>NA01</v>
          </cell>
          <cell r="D38" t="str">
            <v>US</v>
          </cell>
          <cell r="E38">
            <v>9003538</v>
          </cell>
          <cell r="F38">
            <v>2</v>
          </cell>
          <cell r="I38">
            <v>0</v>
          </cell>
          <cell r="J38">
            <v>39814</v>
          </cell>
          <cell r="K38">
            <v>2958465</v>
          </cell>
          <cell r="L38" t="str">
            <v>US00</v>
          </cell>
        </row>
        <row r="39">
          <cell r="A39" t="str">
            <v>US0039003538</v>
          </cell>
          <cell r="B39" t="str">
            <v>ZFL4</v>
          </cell>
          <cell r="C39" t="str">
            <v>NA01</v>
          </cell>
          <cell r="D39" t="str">
            <v>US</v>
          </cell>
          <cell r="E39">
            <v>9003538</v>
          </cell>
          <cell r="F39">
            <v>3</v>
          </cell>
          <cell r="I39">
            <v>0</v>
          </cell>
          <cell r="J39">
            <v>39814</v>
          </cell>
          <cell r="K39">
            <v>2958465</v>
          </cell>
          <cell r="L39" t="str">
            <v>US00</v>
          </cell>
        </row>
        <row r="40">
          <cell r="A40" t="str">
            <v>US0009003577</v>
          </cell>
          <cell r="B40" t="str">
            <v>ZFL4</v>
          </cell>
          <cell r="D40" t="str">
            <v>US</v>
          </cell>
          <cell r="E40">
            <v>9003577</v>
          </cell>
          <cell r="F40">
            <v>0</v>
          </cell>
          <cell r="I40">
            <v>0</v>
          </cell>
          <cell r="J40">
            <v>39814</v>
          </cell>
          <cell r="K40">
            <v>2958465</v>
          </cell>
          <cell r="L40" t="str">
            <v>US00</v>
          </cell>
        </row>
        <row r="41">
          <cell r="A41" t="str">
            <v>US0019003577</v>
          </cell>
          <cell r="B41" t="str">
            <v>ZFL4</v>
          </cell>
          <cell r="D41" t="str">
            <v>US</v>
          </cell>
          <cell r="E41">
            <v>9003577</v>
          </cell>
          <cell r="F41">
            <v>1</v>
          </cell>
          <cell r="I41">
            <v>0</v>
          </cell>
          <cell r="J41">
            <v>39814</v>
          </cell>
          <cell r="K41">
            <v>2958465</v>
          </cell>
          <cell r="L41" t="str">
            <v>US00</v>
          </cell>
        </row>
        <row r="42">
          <cell r="A42" t="str">
            <v>US0029003577</v>
          </cell>
          <cell r="B42" t="str">
            <v>ZFL4</v>
          </cell>
          <cell r="D42" t="str">
            <v>US</v>
          </cell>
          <cell r="E42">
            <v>9003577</v>
          </cell>
          <cell r="F42">
            <v>2</v>
          </cell>
          <cell r="I42">
            <v>0</v>
          </cell>
          <cell r="J42">
            <v>39814</v>
          </cell>
          <cell r="K42">
            <v>2958465</v>
          </cell>
          <cell r="L42" t="str">
            <v>US00</v>
          </cell>
        </row>
        <row r="43">
          <cell r="A43" t="str">
            <v>US0039003577</v>
          </cell>
          <cell r="B43" t="str">
            <v>ZFL4</v>
          </cell>
          <cell r="D43" t="str">
            <v>US</v>
          </cell>
          <cell r="E43">
            <v>9003577</v>
          </cell>
          <cell r="F43">
            <v>3</v>
          </cell>
          <cell r="I43">
            <v>0</v>
          </cell>
          <cell r="J43">
            <v>39814</v>
          </cell>
          <cell r="K43">
            <v>2958465</v>
          </cell>
          <cell r="L43" t="str">
            <v>US00</v>
          </cell>
        </row>
        <row r="44">
          <cell r="A44" t="str">
            <v>US000ATLV</v>
          </cell>
          <cell r="B44" t="str">
            <v>ZFL4</v>
          </cell>
          <cell r="C44" t="str">
            <v>NA01</v>
          </cell>
          <cell r="D44" t="str">
            <v>US</v>
          </cell>
          <cell r="E44" t="str">
            <v>ATLV</v>
          </cell>
          <cell r="F44">
            <v>0</v>
          </cell>
          <cell r="I44">
            <v>0</v>
          </cell>
          <cell r="J44">
            <v>39814</v>
          </cell>
          <cell r="K44">
            <v>2958465</v>
          </cell>
          <cell r="L44" t="str">
            <v>US00</v>
          </cell>
        </row>
        <row r="45">
          <cell r="A45" t="str">
            <v>US001ATLV</v>
          </cell>
          <cell r="B45" t="str">
            <v>ZFL4</v>
          </cell>
          <cell r="C45" t="str">
            <v>NA01</v>
          </cell>
          <cell r="D45" t="str">
            <v>US</v>
          </cell>
          <cell r="E45" t="str">
            <v>ATLV</v>
          </cell>
          <cell r="F45">
            <v>1</v>
          </cell>
          <cell r="I45">
            <v>0</v>
          </cell>
          <cell r="J45">
            <v>39814</v>
          </cell>
          <cell r="K45">
            <v>2958465</v>
          </cell>
          <cell r="L45" t="str">
            <v>US00</v>
          </cell>
        </row>
        <row r="46">
          <cell r="A46" t="str">
            <v>US002ATLV</v>
          </cell>
          <cell r="B46" t="str">
            <v>ZFL4</v>
          </cell>
          <cell r="C46" t="str">
            <v>NA01</v>
          </cell>
          <cell r="D46" t="str">
            <v>US</v>
          </cell>
          <cell r="E46" t="str">
            <v>ATLV</v>
          </cell>
          <cell r="F46">
            <v>2</v>
          </cell>
          <cell r="I46">
            <v>0</v>
          </cell>
          <cell r="J46">
            <v>39814</v>
          </cell>
          <cell r="K46">
            <v>2958465</v>
          </cell>
          <cell r="L46" t="str">
            <v>US00</v>
          </cell>
        </row>
        <row r="47">
          <cell r="A47" t="str">
            <v>US003ATLV</v>
          </cell>
          <cell r="B47" t="str">
            <v>ZFL4</v>
          </cell>
          <cell r="C47" t="str">
            <v>NA01</v>
          </cell>
          <cell r="D47" t="str">
            <v>US</v>
          </cell>
          <cell r="E47" t="str">
            <v>ATLV</v>
          </cell>
          <cell r="F47">
            <v>3</v>
          </cell>
          <cell r="I47">
            <v>0</v>
          </cell>
          <cell r="J47">
            <v>39814</v>
          </cell>
          <cell r="K47">
            <v>2958465</v>
          </cell>
          <cell r="L47" t="str">
            <v>US00</v>
          </cell>
        </row>
        <row r="48">
          <cell r="A48" t="str">
            <v>US004ATLV</v>
          </cell>
          <cell r="B48" t="str">
            <v>ZFL4</v>
          </cell>
          <cell r="C48" t="str">
            <v>NA01</v>
          </cell>
          <cell r="D48" t="str">
            <v>US</v>
          </cell>
          <cell r="E48" t="str">
            <v>ATLV</v>
          </cell>
          <cell r="F48">
            <v>4</v>
          </cell>
          <cell r="I48">
            <v>0</v>
          </cell>
          <cell r="J48">
            <v>39814</v>
          </cell>
          <cell r="K48">
            <v>2958465</v>
          </cell>
          <cell r="L48" t="str">
            <v>US00</v>
          </cell>
        </row>
        <row r="49">
          <cell r="A49" t="str">
            <v>US000M20</v>
          </cell>
          <cell r="B49" t="str">
            <v>ZFL4</v>
          </cell>
          <cell r="C49" t="str">
            <v>NA01</v>
          </cell>
          <cell r="D49" t="str">
            <v>US</v>
          </cell>
          <cell r="E49" t="str">
            <v>M20</v>
          </cell>
          <cell r="F49">
            <v>0</v>
          </cell>
          <cell r="I49">
            <v>0</v>
          </cell>
          <cell r="J49">
            <v>39814</v>
          </cell>
          <cell r="K49">
            <v>2958465</v>
          </cell>
          <cell r="L49" t="str">
            <v>US00</v>
          </cell>
        </row>
        <row r="50">
          <cell r="A50" t="str">
            <v>US001M20</v>
          </cell>
          <cell r="B50" t="str">
            <v>ZFL4</v>
          </cell>
          <cell r="C50" t="str">
            <v>NA01</v>
          </cell>
          <cell r="D50" t="str">
            <v>US</v>
          </cell>
          <cell r="E50" t="str">
            <v>M20</v>
          </cell>
          <cell r="F50">
            <v>1</v>
          </cell>
          <cell r="I50">
            <v>0</v>
          </cell>
          <cell r="J50">
            <v>39814</v>
          </cell>
          <cell r="K50">
            <v>2958465</v>
          </cell>
          <cell r="L50" t="str">
            <v>US00</v>
          </cell>
        </row>
        <row r="51">
          <cell r="A51" t="str">
            <v>US002M20</v>
          </cell>
          <cell r="B51" t="str">
            <v>ZFL4</v>
          </cell>
          <cell r="C51" t="str">
            <v>NA01</v>
          </cell>
          <cell r="D51" t="str">
            <v>US</v>
          </cell>
          <cell r="E51" t="str">
            <v>M20</v>
          </cell>
          <cell r="F51">
            <v>2</v>
          </cell>
          <cell r="I51">
            <v>0</v>
          </cell>
          <cell r="J51">
            <v>39814</v>
          </cell>
          <cell r="K51">
            <v>2958465</v>
          </cell>
          <cell r="L51" t="str">
            <v>US00</v>
          </cell>
        </row>
        <row r="52">
          <cell r="A52" t="str">
            <v>US003M20</v>
          </cell>
          <cell r="B52" t="str">
            <v>ZFL4</v>
          </cell>
          <cell r="C52" t="str">
            <v>NA01</v>
          </cell>
          <cell r="D52" t="str">
            <v>US</v>
          </cell>
          <cell r="E52" t="str">
            <v>M20</v>
          </cell>
          <cell r="F52">
            <v>3</v>
          </cell>
          <cell r="I52">
            <v>0</v>
          </cell>
          <cell r="J52">
            <v>39814</v>
          </cell>
          <cell r="K52">
            <v>2958465</v>
          </cell>
          <cell r="L52" t="str">
            <v>US00</v>
          </cell>
        </row>
        <row r="53">
          <cell r="A53" t="str">
            <v>US004M20</v>
          </cell>
          <cell r="B53" t="str">
            <v>ZFL4</v>
          </cell>
          <cell r="C53" t="str">
            <v>NA01</v>
          </cell>
          <cell r="D53" t="str">
            <v>US</v>
          </cell>
          <cell r="E53" t="str">
            <v>M20</v>
          </cell>
          <cell r="F53">
            <v>4</v>
          </cell>
          <cell r="I53">
            <v>0</v>
          </cell>
          <cell r="J53">
            <v>39814</v>
          </cell>
          <cell r="K53">
            <v>2958465</v>
          </cell>
          <cell r="L53" t="str">
            <v>US00</v>
          </cell>
        </row>
        <row r="54">
          <cell r="A54" t="str">
            <v>US000M3640</v>
          </cell>
          <cell r="B54" t="str">
            <v>ZFL4</v>
          </cell>
          <cell r="C54" t="str">
            <v>NA01</v>
          </cell>
          <cell r="D54" t="str">
            <v>US</v>
          </cell>
          <cell r="E54" t="str">
            <v>M3640</v>
          </cell>
          <cell r="F54">
            <v>0</v>
          </cell>
          <cell r="I54">
            <v>0</v>
          </cell>
          <cell r="J54">
            <v>39814</v>
          </cell>
          <cell r="K54">
            <v>2958465</v>
          </cell>
          <cell r="L54" t="str">
            <v>US00</v>
          </cell>
        </row>
        <row r="55">
          <cell r="A55" t="str">
            <v>US001M3640</v>
          </cell>
          <cell r="B55" t="str">
            <v>ZFL4</v>
          </cell>
          <cell r="C55" t="str">
            <v>NA01</v>
          </cell>
          <cell r="D55" t="str">
            <v>US</v>
          </cell>
          <cell r="E55" t="str">
            <v>M3640</v>
          </cell>
          <cell r="F55">
            <v>1</v>
          </cell>
          <cell r="I55">
            <v>0</v>
          </cell>
          <cell r="J55">
            <v>39814</v>
          </cell>
          <cell r="K55">
            <v>2958465</v>
          </cell>
          <cell r="L55" t="str">
            <v>US00</v>
          </cell>
        </row>
        <row r="56">
          <cell r="A56" t="str">
            <v>US002M3640</v>
          </cell>
          <cell r="B56" t="str">
            <v>ZFL4</v>
          </cell>
          <cell r="C56" t="str">
            <v>NA01</v>
          </cell>
          <cell r="D56" t="str">
            <v>US</v>
          </cell>
          <cell r="E56" t="str">
            <v>M3640</v>
          </cell>
          <cell r="F56">
            <v>2</v>
          </cell>
          <cell r="I56">
            <v>0</v>
          </cell>
          <cell r="J56">
            <v>39814</v>
          </cell>
          <cell r="K56">
            <v>2958465</v>
          </cell>
          <cell r="L56" t="str">
            <v>US00</v>
          </cell>
        </row>
        <row r="57">
          <cell r="A57" t="str">
            <v>US003M3640</v>
          </cell>
          <cell r="B57" t="str">
            <v>ZFL4</v>
          </cell>
          <cell r="C57" t="str">
            <v>NA01</v>
          </cell>
          <cell r="D57" t="str">
            <v>US</v>
          </cell>
          <cell r="E57" t="str">
            <v>M3640</v>
          </cell>
          <cell r="F57">
            <v>3</v>
          </cell>
          <cell r="I57">
            <v>0</v>
          </cell>
          <cell r="J57">
            <v>39814</v>
          </cell>
          <cell r="K57">
            <v>2958465</v>
          </cell>
          <cell r="L57" t="str">
            <v>US00</v>
          </cell>
        </row>
        <row r="58">
          <cell r="A58" t="str">
            <v>US000M400</v>
          </cell>
          <cell r="B58" t="str">
            <v>ZFL4</v>
          </cell>
          <cell r="C58" t="str">
            <v>NA01</v>
          </cell>
          <cell r="D58" t="str">
            <v>US</v>
          </cell>
          <cell r="E58" t="str">
            <v>M400</v>
          </cell>
          <cell r="F58">
            <v>0</v>
          </cell>
          <cell r="I58">
            <v>0</v>
          </cell>
          <cell r="J58">
            <v>39814</v>
          </cell>
          <cell r="K58">
            <v>2958465</v>
          </cell>
          <cell r="L58" t="str">
            <v>US00</v>
          </cell>
        </row>
        <row r="59">
          <cell r="A59" t="str">
            <v>US001M400</v>
          </cell>
          <cell r="B59" t="str">
            <v>ZFL4</v>
          </cell>
          <cell r="C59" t="str">
            <v>NA01</v>
          </cell>
          <cell r="D59" t="str">
            <v>US</v>
          </cell>
          <cell r="E59" t="str">
            <v>M400</v>
          </cell>
          <cell r="F59">
            <v>1</v>
          </cell>
          <cell r="I59">
            <v>0</v>
          </cell>
          <cell r="J59">
            <v>39814</v>
          </cell>
          <cell r="K59">
            <v>2958465</v>
          </cell>
          <cell r="L59" t="str">
            <v>US00</v>
          </cell>
        </row>
        <row r="60">
          <cell r="A60" t="str">
            <v>US002M400</v>
          </cell>
          <cell r="B60" t="str">
            <v>ZFL4</v>
          </cell>
          <cell r="C60" t="str">
            <v>NA01</v>
          </cell>
          <cell r="D60" t="str">
            <v>US</v>
          </cell>
          <cell r="E60" t="str">
            <v>M400</v>
          </cell>
          <cell r="F60">
            <v>2</v>
          </cell>
          <cell r="I60">
            <v>0</v>
          </cell>
          <cell r="J60">
            <v>39814</v>
          </cell>
          <cell r="K60">
            <v>2958465</v>
          </cell>
          <cell r="L60" t="str">
            <v>US00</v>
          </cell>
        </row>
        <row r="61">
          <cell r="A61" t="str">
            <v>US003M400</v>
          </cell>
          <cell r="B61" t="str">
            <v>ZFL4</v>
          </cell>
          <cell r="C61" t="str">
            <v>NA01</v>
          </cell>
          <cell r="D61" t="str">
            <v>US</v>
          </cell>
          <cell r="E61" t="str">
            <v>M400</v>
          </cell>
          <cell r="F61">
            <v>3</v>
          </cell>
          <cell r="I61">
            <v>0</v>
          </cell>
          <cell r="J61">
            <v>39814</v>
          </cell>
          <cell r="K61">
            <v>2958465</v>
          </cell>
          <cell r="L61" t="str">
            <v>US00</v>
          </cell>
        </row>
        <row r="62">
          <cell r="A62" t="str">
            <v>US004M400</v>
          </cell>
          <cell r="B62" t="str">
            <v>ZFL4</v>
          </cell>
          <cell r="C62" t="str">
            <v>NA01</v>
          </cell>
          <cell r="D62" t="str">
            <v>US</v>
          </cell>
          <cell r="E62" t="str">
            <v>M400</v>
          </cell>
          <cell r="F62">
            <v>4</v>
          </cell>
          <cell r="I62">
            <v>0</v>
          </cell>
          <cell r="J62">
            <v>39814</v>
          </cell>
          <cell r="K62">
            <v>2958465</v>
          </cell>
          <cell r="L62" t="str">
            <v>US00</v>
          </cell>
        </row>
        <row r="63">
          <cell r="A63" t="str">
            <v>US000M5680</v>
          </cell>
          <cell r="B63" t="str">
            <v>ZFL4</v>
          </cell>
          <cell r="C63" t="str">
            <v>NA01</v>
          </cell>
          <cell r="D63" t="str">
            <v>US</v>
          </cell>
          <cell r="E63" t="str">
            <v>M5680</v>
          </cell>
          <cell r="F63">
            <v>0</v>
          </cell>
          <cell r="I63">
            <v>0</v>
          </cell>
          <cell r="J63">
            <v>39814</v>
          </cell>
          <cell r="K63">
            <v>2958465</v>
          </cell>
          <cell r="L63" t="str">
            <v>US00</v>
          </cell>
        </row>
        <row r="64">
          <cell r="A64" t="str">
            <v>US001M5680</v>
          </cell>
          <cell r="B64" t="str">
            <v>ZFL4</v>
          </cell>
          <cell r="C64" t="str">
            <v>NA01</v>
          </cell>
          <cell r="D64" t="str">
            <v>US</v>
          </cell>
          <cell r="E64" t="str">
            <v>M5680</v>
          </cell>
          <cell r="F64">
            <v>1</v>
          </cell>
          <cell r="I64">
            <v>0</v>
          </cell>
          <cell r="J64">
            <v>39814</v>
          </cell>
          <cell r="K64">
            <v>2958465</v>
          </cell>
          <cell r="L64" t="str">
            <v>US00</v>
          </cell>
        </row>
        <row r="65">
          <cell r="A65" t="str">
            <v>US002M5680</v>
          </cell>
          <cell r="B65" t="str">
            <v>ZFL4</v>
          </cell>
          <cell r="C65" t="str">
            <v>NA01</v>
          </cell>
          <cell r="D65" t="str">
            <v>US</v>
          </cell>
          <cell r="E65" t="str">
            <v>M5680</v>
          </cell>
          <cell r="F65">
            <v>2</v>
          </cell>
          <cell r="I65">
            <v>0</v>
          </cell>
          <cell r="J65">
            <v>39814</v>
          </cell>
          <cell r="K65">
            <v>2958465</v>
          </cell>
          <cell r="L65" t="str">
            <v>US00</v>
          </cell>
        </row>
        <row r="66">
          <cell r="A66" t="str">
            <v>US003M5680</v>
          </cell>
          <cell r="B66" t="str">
            <v>ZFL4</v>
          </cell>
          <cell r="C66" t="str">
            <v>NA01</v>
          </cell>
          <cell r="D66" t="str">
            <v>US</v>
          </cell>
          <cell r="E66" t="str">
            <v>M5680</v>
          </cell>
          <cell r="F66">
            <v>3</v>
          </cell>
          <cell r="I66">
            <v>0</v>
          </cell>
          <cell r="J66">
            <v>39814</v>
          </cell>
          <cell r="K66">
            <v>2958465</v>
          </cell>
          <cell r="L66" t="str">
            <v>US00</v>
          </cell>
        </row>
        <row r="67">
          <cell r="A67" t="str">
            <v>US000M5700</v>
          </cell>
          <cell r="B67" t="str">
            <v>ZFL4</v>
          </cell>
          <cell r="C67" t="str">
            <v>NA01</v>
          </cell>
          <cell r="D67" t="str">
            <v>US</v>
          </cell>
          <cell r="E67" t="str">
            <v>M5700</v>
          </cell>
          <cell r="F67">
            <v>0</v>
          </cell>
          <cell r="I67">
            <v>0</v>
          </cell>
          <cell r="J67">
            <v>39814</v>
          </cell>
          <cell r="K67">
            <v>2958465</v>
          </cell>
          <cell r="L67" t="str">
            <v>US00</v>
          </cell>
        </row>
        <row r="68">
          <cell r="A68" t="str">
            <v>US001M5700</v>
          </cell>
          <cell r="B68" t="str">
            <v>ZFL4</v>
          </cell>
          <cell r="C68" t="str">
            <v>NA01</v>
          </cell>
          <cell r="D68" t="str">
            <v>US</v>
          </cell>
          <cell r="E68" t="str">
            <v>M5700</v>
          </cell>
          <cell r="F68">
            <v>1</v>
          </cell>
          <cell r="I68">
            <v>0</v>
          </cell>
          <cell r="J68">
            <v>39814</v>
          </cell>
          <cell r="K68">
            <v>2958465</v>
          </cell>
          <cell r="L68" t="str">
            <v>US00</v>
          </cell>
        </row>
        <row r="69">
          <cell r="A69" t="str">
            <v>US002M5700</v>
          </cell>
          <cell r="B69" t="str">
            <v>ZFL4</v>
          </cell>
          <cell r="C69" t="str">
            <v>NA01</v>
          </cell>
          <cell r="D69" t="str">
            <v>US</v>
          </cell>
          <cell r="E69" t="str">
            <v>M5700</v>
          </cell>
          <cell r="F69">
            <v>2</v>
          </cell>
          <cell r="I69">
            <v>0</v>
          </cell>
          <cell r="J69">
            <v>39814</v>
          </cell>
          <cell r="K69">
            <v>2958465</v>
          </cell>
          <cell r="L69" t="str">
            <v>US00</v>
          </cell>
        </row>
        <row r="70">
          <cell r="A70" t="str">
            <v>US003M5700</v>
          </cell>
          <cell r="B70" t="str">
            <v>ZFL4</v>
          </cell>
          <cell r="C70" t="str">
            <v>NA01</v>
          </cell>
          <cell r="D70" t="str">
            <v>US</v>
          </cell>
          <cell r="E70" t="str">
            <v>M5700</v>
          </cell>
          <cell r="F70">
            <v>3</v>
          </cell>
          <cell r="I70">
            <v>0</v>
          </cell>
          <cell r="J70">
            <v>39814</v>
          </cell>
          <cell r="K70">
            <v>2958465</v>
          </cell>
          <cell r="L70" t="str">
            <v>US00</v>
          </cell>
        </row>
        <row r="71">
          <cell r="A71" t="str">
            <v>US000M6100</v>
          </cell>
          <cell r="B71" t="str">
            <v>ZFL4</v>
          </cell>
          <cell r="C71" t="str">
            <v>NA01</v>
          </cell>
          <cell r="D71" t="str">
            <v>US</v>
          </cell>
          <cell r="E71" t="str">
            <v>M6100</v>
          </cell>
          <cell r="F71">
            <v>0</v>
          </cell>
          <cell r="I71">
            <v>0</v>
          </cell>
          <cell r="J71">
            <v>39814</v>
          </cell>
          <cell r="K71">
            <v>2958465</v>
          </cell>
          <cell r="L71" t="str">
            <v>US00</v>
          </cell>
        </row>
        <row r="72">
          <cell r="A72" t="str">
            <v>US001M6100</v>
          </cell>
          <cell r="B72" t="str">
            <v>ZFL4</v>
          </cell>
          <cell r="C72" t="str">
            <v>NA01</v>
          </cell>
          <cell r="D72" t="str">
            <v>US</v>
          </cell>
          <cell r="E72" t="str">
            <v>M6100</v>
          </cell>
          <cell r="F72">
            <v>1</v>
          </cell>
          <cell r="I72">
            <v>0</v>
          </cell>
          <cell r="J72">
            <v>39814</v>
          </cell>
          <cell r="K72">
            <v>2958465</v>
          </cell>
          <cell r="L72" t="str">
            <v>US00</v>
          </cell>
        </row>
        <row r="73">
          <cell r="A73" t="str">
            <v>US002M6100</v>
          </cell>
          <cell r="B73" t="str">
            <v>ZFL4</v>
          </cell>
          <cell r="C73" t="str">
            <v>NA01</v>
          </cell>
          <cell r="D73" t="str">
            <v>US</v>
          </cell>
          <cell r="E73" t="str">
            <v>M6100</v>
          </cell>
          <cell r="F73">
            <v>2</v>
          </cell>
          <cell r="I73">
            <v>0</v>
          </cell>
          <cell r="J73">
            <v>39814</v>
          </cell>
          <cell r="K73">
            <v>2958465</v>
          </cell>
          <cell r="L73" t="str">
            <v>US00</v>
          </cell>
        </row>
        <row r="74">
          <cell r="A74" t="str">
            <v>US003M6100</v>
          </cell>
          <cell r="B74" t="str">
            <v>ZFL4</v>
          </cell>
          <cell r="C74" t="str">
            <v>NA01</v>
          </cell>
          <cell r="D74" t="str">
            <v>US</v>
          </cell>
          <cell r="E74" t="str">
            <v>M6100</v>
          </cell>
          <cell r="F74">
            <v>3</v>
          </cell>
          <cell r="I74">
            <v>0</v>
          </cell>
          <cell r="J74">
            <v>39814</v>
          </cell>
          <cell r="K74">
            <v>2958465</v>
          </cell>
          <cell r="L74" t="str">
            <v>US00</v>
          </cell>
        </row>
        <row r="75">
          <cell r="A75" t="str">
            <v>US000M6200</v>
          </cell>
          <cell r="B75" t="str">
            <v>ZFL4</v>
          </cell>
          <cell r="C75" t="str">
            <v>NA01</v>
          </cell>
          <cell r="D75" t="str">
            <v>US</v>
          </cell>
          <cell r="E75" t="str">
            <v>M6200</v>
          </cell>
          <cell r="F75">
            <v>0</v>
          </cell>
          <cell r="I75">
            <v>0</v>
          </cell>
          <cell r="J75">
            <v>40087</v>
          </cell>
          <cell r="K75">
            <v>2958465</v>
          </cell>
          <cell r="L75" t="str">
            <v>US00</v>
          </cell>
        </row>
        <row r="76">
          <cell r="A76" t="str">
            <v>US001M6200</v>
          </cell>
          <cell r="B76" t="str">
            <v>ZFL4</v>
          </cell>
          <cell r="C76" t="str">
            <v>NA01</v>
          </cell>
          <cell r="D76" t="str">
            <v>US</v>
          </cell>
          <cell r="E76" t="str">
            <v>M6200</v>
          </cell>
          <cell r="F76">
            <v>1</v>
          </cell>
          <cell r="I76">
            <v>0</v>
          </cell>
          <cell r="J76">
            <v>40087</v>
          </cell>
          <cell r="K76">
            <v>2958465</v>
          </cell>
          <cell r="L76" t="str">
            <v>US00</v>
          </cell>
        </row>
        <row r="77">
          <cell r="A77" t="str">
            <v>US002M6200</v>
          </cell>
          <cell r="B77" t="str">
            <v>ZFL4</v>
          </cell>
          <cell r="C77" t="str">
            <v>NA01</v>
          </cell>
          <cell r="D77" t="str">
            <v>US</v>
          </cell>
          <cell r="E77" t="str">
            <v>M6200</v>
          </cell>
          <cell r="F77">
            <v>2</v>
          </cell>
          <cell r="I77">
            <v>0</v>
          </cell>
          <cell r="J77">
            <v>40087</v>
          </cell>
          <cell r="K77">
            <v>2958465</v>
          </cell>
          <cell r="L77" t="str">
            <v>US00</v>
          </cell>
        </row>
        <row r="78">
          <cell r="A78" t="str">
            <v>US003M6200</v>
          </cell>
          <cell r="B78" t="str">
            <v>ZFL4</v>
          </cell>
          <cell r="C78" t="str">
            <v>NA01</v>
          </cell>
          <cell r="D78" t="str">
            <v>US</v>
          </cell>
          <cell r="E78" t="str">
            <v>M6200</v>
          </cell>
          <cell r="F78">
            <v>3</v>
          </cell>
          <cell r="I78">
            <v>0</v>
          </cell>
          <cell r="J78">
            <v>40087</v>
          </cell>
          <cell r="K78">
            <v>2958465</v>
          </cell>
          <cell r="L78" t="str">
            <v>US00</v>
          </cell>
        </row>
        <row r="79">
          <cell r="A79" t="str">
            <v>US004M6200</v>
          </cell>
          <cell r="B79" t="str">
            <v>ZFL4</v>
          </cell>
          <cell r="C79" t="str">
            <v>NA01</v>
          </cell>
          <cell r="D79" t="str">
            <v>US</v>
          </cell>
          <cell r="E79" t="str">
            <v>M6200</v>
          </cell>
          <cell r="F79">
            <v>4</v>
          </cell>
          <cell r="I79">
            <v>0</v>
          </cell>
          <cell r="J79">
            <v>40087</v>
          </cell>
          <cell r="K79">
            <v>2958465</v>
          </cell>
          <cell r="L79" t="str">
            <v>US00</v>
          </cell>
        </row>
        <row r="80">
          <cell r="A80" t="str">
            <v>US000M636</v>
          </cell>
          <cell r="B80" t="str">
            <v>ZFL4</v>
          </cell>
          <cell r="C80" t="str">
            <v>NA01</v>
          </cell>
          <cell r="D80" t="str">
            <v>US</v>
          </cell>
          <cell r="E80" t="str">
            <v>M636</v>
          </cell>
          <cell r="F80">
            <v>0</v>
          </cell>
          <cell r="I80">
            <v>0</v>
          </cell>
          <cell r="J80">
            <v>39814</v>
          </cell>
          <cell r="K80">
            <v>2958465</v>
          </cell>
          <cell r="L80" t="str">
            <v>US00</v>
          </cell>
        </row>
        <row r="81">
          <cell r="A81" t="str">
            <v>US001M636</v>
          </cell>
          <cell r="B81" t="str">
            <v>ZFL4</v>
          </cell>
          <cell r="C81" t="str">
            <v>NA01</v>
          </cell>
          <cell r="D81" t="str">
            <v>US</v>
          </cell>
          <cell r="E81" t="str">
            <v>M636</v>
          </cell>
          <cell r="F81">
            <v>1</v>
          </cell>
          <cell r="I81">
            <v>0</v>
          </cell>
          <cell r="J81">
            <v>39814</v>
          </cell>
          <cell r="K81">
            <v>2958465</v>
          </cell>
          <cell r="L81" t="str">
            <v>US00</v>
          </cell>
        </row>
        <row r="82">
          <cell r="A82" t="str">
            <v>US002M636</v>
          </cell>
          <cell r="B82" t="str">
            <v>ZFL4</v>
          </cell>
          <cell r="C82" t="str">
            <v>NA01</v>
          </cell>
          <cell r="D82" t="str">
            <v>US</v>
          </cell>
          <cell r="E82" t="str">
            <v>M636</v>
          </cell>
          <cell r="F82">
            <v>2</v>
          </cell>
          <cell r="I82">
            <v>0</v>
          </cell>
          <cell r="J82">
            <v>39814</v>
          </cell>
          <cell r="K82">
            <v>2958465</v>
          </cell>
          <cell r="L82" t="str">
            <v>US00</v>
          </cell>
        </row>
        <row r="83">
          <cell r="A83" t="str">
            <v>US003M636</v>
          </cell>
          <cell r="B83" t="str">
            <v>ZFL4</v>
          </cell>
          <cell r="C83" t="str">
            <v>NA01</v>
          </cell>
          <cell r="D83" t="str">
            <v>US</v>
          </cell>
          <cell r="E83" t="str">
            <v>M636</v>
          </cell>
          <cell r="F83">
            <v>3</v>
          </cell>
          <cell r="I83">
            <v>0</v>
          </cell>
          <cell r="J83">
            <v>39814</v>
          </cell>
          <cell r="K83">
            <v>2958465</v>
          </cell>
          <cell r="L83" t="str">
            <v>US00</v>
          </cell>
        </row>
        <row r="84">
          <cell r="A84" t="str">
            <v>US004M636</v>
          </cell>
          <cell r="B84" t="str">
            <v>ZFL4</v>
          </cell>
          <cell r="C84" t="str">
            <v>NA01</v>
          </cell>
          <cell r="D84" t="str">
            <v>US</v>
          </cell>
          <cell r="E84" t="str">
            <v>M636</v>
          </cell>
          <cell r="F84">
            <v>4</v>
          </cell>
          <cell r="I84">
            <v>0</v>
          </cell>
          <cell r="J84">
            <v>39814</v>
          </cell>
          <cell r="K84">
            <v>2958465</v>
          </cell>
          <cell r="L84" t="str">
            <v>US00</v>
          </cell>
        </row>
        <row r="85">
          <cell r="A85" t="str">
            <v>US000M6400</v>
          </cell>
          <cell r="B85" t="str">
            <v>ZFL4</v>
          </cell>
          <cell r="C85" t="str">
            <v>NA01</v>
          </cell>
          <cell r="D85" t="str">
            <v>US</v>
          </cell>
          <cell r="E85" t="str">
            <v>M6400</v>
          </cell>
          <cell r="F85">
            <v>0</v>
          </cell>
          <cell r="I85">
            <v>0</v>
          </cell>
          <cell r="J85">
            <v>39814</v>
          </cell>
          <cell r="K85">
            <v>2958465</v>
          </cell>
          <cell r="L85" t="str">
            <v>US00</v>
          </cell>
        </row>
        <row r="86">
          <cell r="A86" t="str">
            <v>US001M6400</v>
          </cell>
          <cell r="B86" t="str">
            <v>ZFL4</v>
          </cell>
          <cell r="C86" t="str">
            <v>NA01</v>
          </cell>
          <cell r="D86" t="str">
            <v>US</v>
          </cell>
          <cell r="E86" t="str">
            <v>M6400</v>
          </cell>
          <cell r="F86">
            <v>1</v>
          </cell>
          <cell r="I86">
            <v>0</v>
          </cell>
          <cell r="J86">
            <v>39814</v>
          </cell>
          <cell r="K86">
            <v>2958465</v>
          </cell>
          <cell r="L86" t="str">
            <v>US00</v>
          </cell>
        </row>
        <row r="87">
          <cell r="A87" t="str">
            <v>US002M6400</v>
          </cell>
          <cell r="B87" t="str">
            <v>ZFL4</v>
          </cell>
          <cell r="C87" t="str">
            <v>NA01</v>
          </cell>
          <cell r="D87" t="str">
            <v>US</v>
          </cell>
          <cell r="E87" t="str">
            <v>M6400</v>
          </cell>
          <cell r="F87">
            <v>2</v>
          </cell>
          <cell r="I87">
            <v>0</v>
          </cell>
          <cell r="J87">
            <v>39814</v>
          </cell>
          <cell r="K87">
            <v>2958465</v>
          </cell>
          <cell r="L87" t="str">
            <v>US00</v>
          </cell>
        </row>
        <row r="88">
          <cell r="A88" t="str">
            <v>US003M6400</v>
          </cell>
          <cell r="B88" t="str">
            <v>ZFL4</v>
          </cell>
          <cell r="C88" t="str">
            <v>NA01</v>
          </cell>
          <cell r="D88" t="str">
            <v>US</v>
          </cell>
          <cell r="E88" t="str">
            <v>M6400</v>
          </cell>
          <cell r="F88">
            <v>3</v>
          </cell>
          <cell r="I88">
            <v>0</v>
          </cell>
          <cell r="J88">
            <v>39814</v>
          </cell>
          <cell r="K88">
            <v>2958465</v>
          </cell>
          <cell r="L88" t="str">
            <v>US00</v>
          </cell>
        </row>
        <row r="89">
          <cell r="A89" t="str">
            <v>US000M7100</v>
          </cell>
          <cell r="B89" t="str">
            <v>ZFL4</v>
          </cell>
          <cell r="C89" t="str">
            <v>NA01</v>
          </cell>
          <cell r="D89" t="str">
            <v>US</v>
          </cell>
          <cell r="E89" t="str">
            <v>M7100</v>
          </cell>
          <cell r="F89">
            <v>0</v>
          </cell>
          <cell r="I89">
            <v>0</v>
          </cell>
          <cell r="J89">
            <v>39814</v>
          </cell>
          <cell r="K89">
            <v>2958465</v>
          </cell>
          <cell r="L89" t="str">
            <v>US00</v>
          </cell>
        </row>
        <row r="90">
          <cell r="A90" t="str">
            <v>US001M7100</v>
          </cell>
          <cell r="B90" t="str">
            <v>ZFL4</v>
          </cell>
          <cell r="C90" t="str">
            <v>NA01</v>
          </cell>
          <cell r="D90" t="str">
            <v>US</v>
          </cell>
          <cell r="E90" t="str">
            <v>M7100</v>
          </cell>
          <cell r="F90">
            <v>1</v>
          </cell>
          <cell r="I90">
            <v>0</v>
          </cell>
          <cell r="J90">
            <v>39814</v>
          </cell>
          <cell r="K90">
            <v>2958465</v>
          </cell>
          <cell r="L90" t="str">
            <v>US00</v>
          </cell>
        </row>
        <row r="91">
          <cell r="A91" t="str">
            <v>US002M7100</v>
          </cell>
          <cell r="B91" t="str">
            <v>ZFL4</v>
          </cell>
          <cell r="C91" t="str">
            <v>NA01</v>
          </cell>
          <cell r="D91" t="str">
            <v>US</v>
          </cell>
          <cell r="E91" t="str">
            <v>M7100</v>
          </cell>
          <cell r="F91">
            <v>2</v>
          </cell>
          <cell r="I91">
            <v>0</v>
          </cell>
          <cell r="J91">
            <v>39814</v>
          </cell>
          <cell r="K91">
            <v>2958465</v>
          </cell>
          <cell r="L91" t="str">
            <v>US00</v>
          </cell>
        </row>
        <row r="92">
          <cell r="A92" t="str">
            <v>US003M7100</v>
          </cell>
          <cell r="B92" t="str">
            <v>ZFL4</v>
          </cell>
          <cell r="C92" t="str">
            <v>NA01</v>
          </cell>
          <cell r="D92" t="str">
            <v>US</v>
          </cell>
          <cell r="E92" t="str">
            <v>M7100</v>
          </cell>
          <cell r="F92">
            <v>3</v>
          </cell>
          <cell r="I92">
            <v>0</v>
          </cell>
          <cell r="J92">
            <v>39814</v>
          </cell>
          <cell r="K92">
            <v>2958465</v>
          </cell>
          <cell r="L92" t="str">
            <v>US00</v>
          </cell>
        </row>
        <row r="93">
          <cell r="A93" t="str">
            <v>US000M7300</v>
          </cell>
          <cell r="B93" t="str">
            <v>ZFL4</v>
          </cell>
          <cell r="C93" t="str">
            <v>NA01</v>
          </cell>
          <cell r="D93" t="str">
            <v>US</v>
          </cell>
          <cell r="E93" t="str">
            <v>M7300</v>
          </cell>
          <cell r="F93">
            <v>0</v>
          </cell>
          <cell r="I93">
            <v>0</v>
          </cell>
          <cell r="J93">
            <v>39814</v>
          </cell>
          <cell r="K93">
            <v>2958465</v>
          </cell>
          <cell r="L93" t="str">
            <v>US00</v>
          </cell>
        </row>
        <row r="94">
          <cell r="A94" t="str">
            <v>US001M7300</v>
          </cell>
          <cell r="B94" t="str">
            <v>ZFL4</v>
          </cell>
          <cell r="C94" t="str">
            <v>NA01</v>
          </cell>
          <cell r="D94" t="str">
            <v>US</v>
          </cell>
          <cell r="E94" t="str">
            <v>M7300</v>
          </cell>
          <cell r="F94">
            <v>1</v>
          </cell>
          <cell r="I94">
            <v>0</v>
          </cell>
          <cell r="J94">
            <v>39814</v>
          </cell>
          <cell r="K94">
            <v>2958465</v>
          </cell>
          <cell r="L94" t="str">
            <v>US00</v>
          </cell>
        </row>
        <row r="95">
          <cell r="A95" t="str">
            <v>US002M7300</v>
          </cell>
          <cell r="B95" t="str">
            <v>ZFL4</v>
          </cell>
          <cell r="C95" t="str">
            <v>NA01</v>
          </cell>
          <cell r="D95" t="str">
            <v>US</v>
          </cell>
          <cell r="E95" t="str">
            <v>M7300</v>
          </cell>
          <cell r="F95">
            <v>2</v>
          </cell>
          <cell r="I95">
            <v>0</v>
          </cell>
          <cell r="J95">
            <v>39814</v>
          </cell>
          <cell r="K95">
            <v>2958465</v>
          </cell>
          <cell r="L95" t="str">
            <v>US00</v>
          </cell>
        </row>
        <row r="96">
          <cell r="A96" t="str">
            <v>US003M7300</v>
          </cell>
          <cell r="B96" t="str">
            <v>ZFL4</v>
          </cell>
          <cell r="C96" t="str">
            <v>NA01</v>
          </cell>
          <cell r="D96" t="str">
            <v>US</v>
          </cell>
          <cell r="E96" t="str">
            <v>M7300</v>
          </cell>
          <cell r="F96">
            <v>3</v>
          </cell>
          <cell r="I96">
            <v>0</v>
          </cell>
          <cell r="J96">
            <v>39814</v>
          </cell>
          <cell r="K96">
            <v>2958465</v>
          </cell>
          <cell r="L96" t="str">
            <v>US00</v>
          </cell>
        </row>
        <row r="97">
          <cell r="A97" t="str">
            <v>US004M7300</v>
          </cell>
          <cell r="B97" t="str">
            <v>ZFL4</v>
          </cell>
          <cell r="C97" t="str">
            <v>NA01</v>
          </cell>
          <cell r="D97" t="str">
            <v>US</v>
          </cell>
          <cell r="E97" t="str">
            <v>M7300</v>
          </cell>
          <cell r="F97">
            <v>4</v>
          </cell>
          <cell r="I97">
            <v>0</v>
          </cell>
          <cell r="J97">
            <v>39814</v>
          </cell>
          <cell r="K97">
            <v>2958465</v>
          </cell>
          <cell r="L97" t="str">
            <v>US00</v>
          </cell>
        </row>
        <row r="98">
          <cell r="A98" t="str">
            <v>US000M800</v>
          </cell>
          <cell r="B98" t="str">
            <v>ZFL4</v>
          </cell>
          <cell r="C98" t="str">
            <v>NA01</v>
          </cell>
          <cell r="D98" t="str">
            <v>US</v>
          </cell>
          <cell r="E98" t="str">
            <v>M800</v>
          </cell>
          <cell r="F98">
            <v>0</v>
          </cell>
          <cell r="I98">
            <v>0</v>
          </cell>
          <cell r="J98">
            <v>40087</v>
          </cell>
          <cell r="K98">
            <v>2958465</v>
          </cell>
          <cell r="L98" t="str">
            <v>US00</v>
          </cell>
        </row>
        <row r="99">
          <cell r="A99" t="str">
            <v>US001M800</v>
          </cell>
          <cell r="B99" t="str">
            <v>ZFL4</v>
          </cell>
          <cell r="C99" t="str">
            <v>NA01</v>
          </cell>
          <cell r="D99" t="str">
            <v>US</v>
          </cell>
          <cell r="E99" t="str">
            <v>M800</v>
          </cell>
          <cell r="F99">
            <v>1</v>
          </cell>
          <cell r="I99">
            <v>0</v>
          </cell>
          <cell r="J99">
            <v>40087</v>
          </cell>
          <cell r="K99">
            <v>2958465</v>
          </cell>
          <cell r="L99" t="str">
            <v>US00</v>
          </cell>
        </row>
        <row r="100">
          <cell r="A100" t="str">
            <v>US002M800</v>
          </cell>
          <cell r="B100" t="str">
            <v>ZFL4</v>
          </cell>
          <cell r="C100" t="str">
            <v>NA01</v>
          </cell>
          <cell r="D100" t="str">
            <v>US</v>
          </cell>
          <cell r="E100" t="str">
            <v>M800</v>
          </cell>
          <cell r="F100">
            <v>2</v>
          </cell>
          <cell r="I100">
            <v>0</v>
          </cell>
          <cell r="J100">
            <v>40087</v>
          </cell>
          <cell r="K100">
            <v>2958465</v>
          </cell>
          <cell r="L100" t="str">
            <v>US00</v>
          </cell>
        </row>
        <row r="101">
          <cell r="A101" t="str">
            <v>US003M800</v>
          </cell>
          <cell r="B101" t="str">
            <v>ZFL4</v>
          </cell>
          <cell r="C101" t="str">
            <v>NA01</v>
          </cell>
          <cell r="D101" t="str">
            <v>US</v>
          </cell>
          <cell r="E101" t="str">
            <v>M800</v>
          </cell>
          <cell r="F101">
            <v>3</v>
          </cell>
          <cell r="I101">
            <v>0</v>
          </cell>
          <cell r="J101">
            <v>40087</v>
          </cell>
          <cell r="K101">
            <v>2958465</v>
          </cell>
          <cell r="L101" t="str">
            <v>US00</v>
          </cell>
        </row>
        <row r="102">
          <cell r="A102" t="str">
            <v>US004M800</v>
          </cell>
          <cell r="B102" t="str">
            <v>ZFL4</v>
          </cell>
          <cell r="C102" t="str">
            <v>NA01</v>
          </cell>
          <cell r="D102" t="str">
            <v>US</v>
          </cell>
          <cell r="E102" t="str">
            <v>M800</v>
          </cell>
          <cell r="F102">
            <v>4</v>
          </cell>
          <cell r="I102">
            <v>0</v>
          </cell>
          <cell r="J102">
            <v>40087</v>
          </cell>
          <cell r="K102">
            <v>2958465</v>
          </cell>
          <cell r="L102" t="str">
            <v>US00</v>
          </cell>
        </row>
        <row r="103">
          <cell r="A103" t="str">
            <v>US000M810</v>
          </cell>
          <cell r="B103" t="str">
            <v>ZFL4</v>
          </cell>
          <cell r="C103" t="str">
            <v>NA01</v>
          </cell>
          <cell r="D103" t="str">
            <v>US</v>
          </cell>
          <cell r="E103" t="str">
            <v>M810</v>
          </cell>
          <cell r="F103">
            <v>0</v>
          </cell>
          <cell r="I103">
            <v>0</v>
          </cell>
          <cell r="J103">
            <v>40087</v>
          </cell>
          <cell r="K103">
            <v>2958465</v>
          </cell>
          <cell r="L103" t="str">
            <v>US00</v>
          </cell>
        </row>
        <row r="104">
          <cell r="A104" t="str">
            <v>US001M810</v>
          </cell>
          <cell r="B104" t="str">
            <v>ZFL4</v>
          </cell>
          <cell r="C104" t="str">
            <v>NA01</v>
          </cell>
          <cell r="D104" t="str">
            <v>US</v>
          </cell>
          <cell r="E104" t="str">
            <v>M810</v>
          </cell>
          <cell r="F104">
            <v>1</v>
          </cell>
          <cell r="I104">
            <v>0</v>
          </cell>
          <cell r="J104">
            <v>40087</v>
          </cell>
          <cell r="K104">
            <v>2958465</v>
          </cell>
          <cell r="L104" t="str">
            <v>US00</v>
          </cell>
        </row>
        <row r="105">
          <cell r="A105" t="str">
            <v>US002M810</v>
          </cell>
          <cell r="B105" t="str">
            <v>ZFL4</v>
          </cell>
          <cell r="C105" t="str">
            <v>NA01</v>
          </cell>
          <cell r="D105" t="str">
            <v>US</v>
          </cell>
          <cell r="E105" t="str">
            <v>M810</v>
          </cell>
          <cell r="F105">
            <v>2</v>
          </cell>
          <cell r="I105">
            <v>0</v>
          </cell>
          <cell r="J105">
            <v>40087</v>
          </cell>
          <cell r="K105">
            <v>2958465</v>
          </cell>
          <cell r="L105" t="str">
            <v>US00</v>
          </cell>
        </row>
        <row r="106">
          <cell r="A106" t="str">
            <v>US003M810</v>
          </cell>
          <cell r="B106" t="str">
            <v>ZFL4</v>
          </cell>
          <cell r="C106" t="str">
            <v>NA01</v>
          </cell>
          <cell r="D106" t="str">
            <v>US</v>
          </cell>
          <cell r="E106" t="str">
            <v>M810</v>
          </cell>
          <cell r="F106">
            <v>3</v>
          </cell>
          <cell r="I106">
            <v>0</v>
          </cell>
          <cell r="J106">
            <v>40087</v>
          </cell>
          <cell r="K106">
            <v>2958465</v>
          </cell>
          <cell r="L106" t="str">
            <v>US00</v>
          </cell>
        </row>
        <row r="107">
          <cell r="A107" t="str">
            <v>US000M8300</v>
          </cell>
          <cell r="B107" t="str">
            <v>ZFL4</v>
          </cell>
          <cell r="C107" t="str">
            <v>NA01</v>
          </cell>
          <cell r="D107" t="str">
            <v>US</v>
          </cell>
          <cell r="E107" t="str">
            <v>M8300</v>
          </cell>
          <cell r="F107">
            <v>0</v>
          </cell>
          <cell r="I107">
            <v>0</v>
          </cell>
          <cell r="J107">
            <v>39814</v>
          </cell>
          <cell r="K107">
            <v>2958465</v>
          </cell>
          <cell r="L107" t="str">
            <v>US00</v>
          </cell>
        </row>
        <row r="108">
          <cell r="A108" t="str">
            <v>US001M8300</v>
          </cell>
          <cell r="B108" t="str">
            <v>ZFL4</v>
          </cell>
          <cell r="C108" t="str">
            <v>NA01</v>
          </cell>
          <cell r="D108" t="str">
            <v>US</v>
          </cell>
          <cell r="E108" t="str">
            <v>M8300</v>
          </cell>
          <cell r="F108">
            <v>1</v>
          </cell>
          <cell r="I108">
            <v>0</v>
          </cell>
          <cell r="J108">
            <v>39814</v>
          </cell>
          <cell r="K108">
            <v>2958465</v>
          </cell>
          <cell r="L108" t="str">
            <v>US00</v>
          </cell>
        </row>
        <row r="109">
          <cell r="A109" t="str">
            <v>US002M8300</v>
          </cell>
          <cell r="B109" t="str">
            <v>ZFL4</v>
          </cell>
          <cell r="C109" t="str">
            <v>NA01</v>
          </cell>
          <cell r="D109" t="str">
            <v>US</v>
          </cell>
          <cell r="E109" t="str">
            <v>M8300</v>
          </cell>
          <cell r="F109">
            <v>2</v>
          </cell>
          <cell r="I109">
            <v>0</v>
          </cell>
          <cell r="J109">
            <v>39814</v>
          </cell>
          <cell r="K109">
            <v>2958465</v>
          </cell>
          <cell r="L109" t="str">
            <v>US00</v>
          </cell>
        </row>
        <row r="110">
          <cell r="A110" t="str">
            <v>US003M8300</v>
          </cell>
          <cell r="B110" t="str">
            <v>ZFL4</v>
          </cell>
          <cell r="C110" t="str">
            <v>NA01</v>
          </cell>
          <cell r="D110" t="str">
            <v>US</v>
          </cell>
          <cell r="E110" t="str">
            <v>M8300</v>
          </cell>
          <cell r="F110">
            <v>3</v>
          </cell>
          <cell r="I110">
            <v>0</v>
          </cell>
          <cell r="J110">
            <v>39814</v>
          </cell>
          <cell r="K110">
            <v>2958465</v>
          </cell>
          <cell r="L110" t="str">
            <v>US00</v>
          </cell>
        </row>
        <row r="111">
          <cell r="A111" t="str">
            <v>US004M8300</v>
          </cell>
          <cell r="B111" t="str">
            <v>ZFL4</v>
          </cell>
          <cell r="C111" t="str">
            <v>NA01</v>
          </cell>
          <cell r="D111" t="str">
            <v>US</v>
          </cell>
          <cell r="E111" t="str">
            <v>M8300</v>
          </cell>
          <cell r="F111">
            <v>4</v>
          </cell>
          <cell r="I111">
            <v>0</v>
          </cell>
          <cell r="J111">
            <v>39814</v>
          </cell>
          <cell r="K111">
            <v>2958465</v>
          </cell>
          <cell r="L111" t="str">
            <v>US00</v>
          </cell>
        </row>
        <row r="112">
          <cell r="A112" t="str">
            <v>US000MEZRIDERHP</v>
          </cell>
          <cell r="B112" t="str">
            <v>ZFL4</v>
          </cell>
          <cell r="C112" t="str">
            <v>NA01</v>
          </cell>
          <cell r="D112" t="str">
            <v>US</v>
          </cell>
          <cell r="E112" t="str">
            <v>MEZRIDERHP</v>
          </cell>
          <cell r="F112">
            <v>0</v>
          </cell>
          <cell r="I112">
            <v>0</v>
          </cell>
          <cell r="J112">
            <v>39814</v>
          </cell>
          <cell r="K112">
            <v>2958465</v>
          </cell>
          <cell r="L112" t="str">
            <v>US00</v>
          </cell>
        </row>
        <row r="113">
          <cell r="A113" t="str">
            <v>US001MEZRIDERHP</v>
          </cell>
          <cell r="B113" t="str">
            <v>ZFL4</v>
          </cell>
          <cell r="C113" t="str">
            <v>NA01</v>
          </cell>
          <cell r="D113" t="str">
            <v>US</v>
          </cell>
          <cell r="E113" t="str">
            <v>MEZRIDERHP</v>
          </cell>
          <cell r="F113">
            <v>1</v>
          </cell>
          <cell r="I113">
            <v>0</v>
          </cell>
          <cell r="J113">
            <v>39814</v>
          </cell>
          <cell r="K113">
            <v>2958465</v>
          </cell>
          <cell r="L113" t="str">
            <v>US00</v>
          </cell>
        </row>
        <row r="114">
          <cell r="A114" t="str">
            <v>US002MEZRIDERHP</v>
          </cell>
          <cell r="B114" t="str">
            <v>ZFL4</v>
          </cell>
          <cell r="C114" t="str">
            <v>NA01</v>
          </cell>
          <cell r="D114" t="str">
            <v>US</v>
          </cell>
          <cell r="E114" t="str">
            <v>MEZRIDERHP</v>
          </cell>
          <cell r="F114">
            <v>2</v>
          </cell>
          <cell r="I114">
            <v>0</v>
          </cell>
          <cell r="J114">
            <v>39814</v>
          </cell>
          <cell r="K114">
            <v>2958465</v>
          </cell>
          <cell r="L114" t="str">
            <v>US00</v>
          </cell>
        </row>
        <row r="115">
          <cell r="A115" t="str">
            <v>US003MEZRIDERHP</v>
          </cell>
          <cell r="B115" t="str">
            <v>ZFL4</v>
          </cell>
          <cell r="C115" t="str">
            <v>NA01</v>
          </cell>
          <cell r="D115" t="str">
            <v>US</v>
          </cell>
          <cell r="E115" t="str">
            <v>MEZRIDERHP</v>
          </cell>
          <cell r="F115">
            <v>3</v>
          </cell>
          <cell r="I115">
            <v>0</v>
          </cell>
          <cell r="J115">
            <v>39814</v>
          </cell>
          <cell r="K115">
            <v>2958465</v>
          </cell>
          <cell r="L115" t="str">
            <v>US00</v>
          </cell>
        </row>
        <row r="116">
          <cell r="A116" t="str">
            <v>US000MM30</v>
          </cell>
          <cell r="B116" t="str">
            <v>ZFL4</v>
          </cell>
          <cell r="C116" t="str">
            <v>NA01</v>
          </cell>
          <cell r="D116" t="str">
            <v>US</v>
          </cell>
          <cell r="E116" t="str">
            <v>MM30</v>
          </cell>
          <cell r="F116">
            <v>0</v>
          </cell>
          <cell r="I116">
            <v>0</v>
          </cell>
          <cell r="J116">
            <v>40087</v>
          </cell>
          <cell r="K116">
            <v>2958465</v>
          </cell>
          <cell r="L116" t="str">
            <v>US00</v>
          </cell>
        </row>
        <row r="117">
          <cell r="A117" t="str">
            <v>US001MM30</v>
          </cell>
          <cell r="B117" t="str">
            <v>ZFL4</v>
          </cell>
          <cell r="C117" t="str">
            <v>NA01</v>
          </cell>
          <cell r="D117" t="str">
            <v>US</v>
          </cell>
          <cell r="E117" t="str">
            <v>MM30</v>
          </cell>
          <cell r="F117">
            <v>1</v>
          </cell>
          <cell r="I117">
            <v>0</v>
          </cell>
          <cell r="J117">
            <v>40087</v>
          </cell>
          <cell r="K117">
            <v>2958465</v>
          </cell>
          <cell r="L117" t="str">
            <v>US00</v>
          </cell>
        </row>
        <row r="118">
          <cell r="A118" t="str">
            <v>US002MM30</v>
          </cell>
          <cell r="B118" t="str">
            <v>ZFL4</v>
          </cell>
          <cell r="C118" t="str">
            <v>NA01</v>
          </cell>
          <cell r="D118" t="str">
            <v>US</v>
          </cell>
          <cell r="E118" t="str">
            <v>MM30</v>
          </cell>
          <cell r="F118">
            <v>2</v>
          </cell>
          <cell r="I118">
            <v>0</v>
          </cell>
          <cell r="J118">
            <v>40087</v>
          </cell>
          <cell r="K118">
            <v>2958465</v>
          </cell>
          <cell r="L118" t="str">
            <v>US00</v>
          </cell>
        </row>
        <row r="119">
          <cell r="A119" t="str">
            <v>US003MM30</v>
          </cell>
          <cell r="B119" t="str">
            <v>ZFL4</v>
          </cell>
          <cell r="C119" t="str">
            <v>NA01</v>
          </cell>
          <cell r="D119" t="str">
            <v>US</v>
          </cell>
          <cell r="E119" t="str">
            <v>MM30</v>
          </cell>
          <cell r="F119">
            <v>3</v>
          </cell>
          <cell r="I119">
            <v>0</v>
          </cell>
          <cell r="J119">
            <v>40087</v>
          </cell>
          <cell r="K119">
            <v>2958465</v>
          </cell>
          <cell r="L119" t="str">
            <v>US00</v>
          </cell>
        </row>
        <row r="120">
          <cell r="A120" t="str">
            <v>US004MM30</v>
          </cell>
          <cell r="B120" t="str">
            <v>ZFL4</v>
          </cell>
          <cell r="C120" t="str">
            <v>NA01</v>
          </cell>
          <cell r="D120" t="str">
            <v>US</v>
          </cell>
          <cell r="E120" t="str">
            <v>MM30</v>
          </cell>
          <cell r="F120">
            <v>4</v>
          </cell>
          <cell r="I120">
            <v>0</v>
          </cell>
          <cell r="J120">
            <v>40087</v>
          </cell>
          <cell r="K120">
            <v>2958465</v>
          </cell>
          <cell r="L120" t="str">
            <v>US00</v>
          </cell>
        </row>
        <row r="121">
          <cell r="A121" t="str">
            <v>US000MR14</v>
          </cell>
          <cell r="B121" t="str">
            <v>ZFL4</v>
          </cell>
          <cell r="C121" t="str">
            <v>NA01</v>
          </cell>
          <cell r="D121" t="str">
            <v>US</v>
          </cell>
          <cell r="E121" t="str">
            <v>MR14</v>
          </cell>
          <cell r="F121">
            <v>0</v>
          </cell>
          <cell r="I121">
            <v>0</v>
          </cell>
          <cell r="J121">
            <v>39814</v>
          </cell>
          <cell r="K121">
            <v>2958465</v>
          </cell>
          <cell r="L121" t="str">
            <v>US00</v>
          </cell>
        </row>
        <row r="122">
          <cell r="A122" t="str">
            <v>US001MR14</v>
          </cell>
          <cell r="B122" t="str">
            <v>ZFL4</v>
          </cell>
          <cell r="C122" t="str">
            <v>NA01</v>
          </cell>
          <cell r="D122" t="str">
            <v>US</v>
          </cell>
          <cell r="E122" t="str">
            <v>MR14</v>
          </cell>
          <cell r="F122">
            <v>1</v>
          </cell>
          <cell r="I122">
            <v>0</v>
          </cell>
          <cell r="J122">
            <v>39814</v>
          </cell>
          <cell r="K122">
            <v>2958465</v>
          </cell>
          <cell r="L122" t="str">
            <v>US00</v>
          </cell>
        </row>
        <row r="123">
          <cell r="A123" t="str">
            <v>US002MR14</v>
          </cell>
          <cell r="B123" t="str">
            <v>ZFL4</v>
          </cell>
          <cell r="C123" t="str">
            <v>NA01</v>
          </cell>
          <cell r="D123" t="str">
            <v>US</v>
          </cell>
          <cell r="E123" t="str">
            <v>MR14</v>
          </cell>
          <cell r="F123">
            <v>2</v>
          </cell>
          <cell r="I123">
            <v>0</v>
          </cell>
          <cell r="J123">
            <v>39814</v>
          </cell>
          <cell r="K123">
            <v>2958465</v>
          </cell>
          <cell r="L123" t="str">
            <v>US00</v>
          </cell>
        </row>
        <row r="124">
          <cell r="A124" t="str">
            <v>US003MR14</v>
          </cell>
          <cell r="B124" t="str">
            <v>ZFL4</v>
          </cell>
          <cell r="C124" t="str">
            <v>NA01</v>
          </cell>
          <cell r="D124" t="str">
            <v>US</v>
          </cell>
          <cell r="E124" t="str">
            <v>MR14</v>
          </cell>
          <cell r="F124">
            <v>3</v>
          </cell>
          <cell r="I124">
            <v>0</v>
          </cell>
          <cell r="J124">
            <v>39814</v>
          </cell>
          <cell r="K124">
            <v>2958465</v>
          </cell>
          <cell r="L124" t="str">
            <v>US00</v>
          </cell>
        </row>
        <row r="125">
          <cell r="A125" t="str">
            <v>US000MS10</v>
          </cell>
          <cell r="B125" t="str">
            <v>ZFL4</v>
          </cell>
          <cell r="C125" t="str">
            <v>NA01</v>
          </cell>
          <cell r="D125" t="str">
            <v>US</v>
          </cell>
          <cell r="E125" t="str">
            <v>MS10</v>
          </cell>
          <cell r="F125">
            <v>0</v>
          </cell>
          <cell r="I125">
            <v>0</v>
          </cell>
          <cell r="J125">
            <v>39814</v>
          </cell>
          <cell r="K125">
            <v>2958465</v>
          </cell>
          <cell r="L125" t="str">
            <v>US00</v>
          </cell>
        </row>
        <row r="126">
          <cell r="A126" t="str">
            <v>US001MS10</v>
          </cell>
          <cell r="B126" t="str">
            <v>ZFL4</v>
          </cell>
          <cell r="C126" t="str">
            <v>NA01</v>
          </cell>
          <cell r="D126" t="str">
            <v>US</v>
          </cell>
          <cell r="E126" t="str">
            <v>MS10</v>
          </cell>
          <cell r="F126">
            <v>1</v>
          </cell>
          <cell r="I126">
            <v>0</v>
          </cell>
          <cell r="J126">
            <v>39814</v>
          </cell>
          <cell r="K126">
            <v>2958465</v>
          </cell>
          <cell r="L126" t="str">
            <v>US00</v>
          </cell>
        </row>
        <row r="127">
          <cell r="A127" t="str">
            <v>US002MS10</v>
          </cell>
          <cell r="B127" t="str">
            <v>ZFL4</v>
          </cell>
          <cell r="C127" t="str">
            <v>NA01</v>
          </cell>
          <cell r="D127" t="str">
            <v>US</v>
          </cell>
          <cell r="E127" t="str">
            <v>MS10</v>
          </cell>
          <cell r="F127">
            <v>2</v>
          </cell>
          <cell r="I127">
            <v>0</v>
          </cell>
          <cell r="J127">
            <v>39814</v>
          </cell>
          <cell r="K127">
            <v>2958465</v>
          </cell>
          <cell r="L127" t="str">
            <v>US00</v>
          </cell>
        </row>
        <row r="128">
          <cell r="A128" t="str">
            <v>US003MS10</v>
          </cell>
          <cell r="B128" t="str">
            <v>ZFL4</v>
          </cell>
          <cell r="C128" t="str">
            <v>NA01</v>
          </cell>
          <cell r="D128" t="str">
            <v>US</v>
          </cell>
          <cell r="E128" t="str">
            <v>MS10</v>
          </cell>
          <cell r="F128">
            <v>3</v>
          </cell>
          <cell r="I128">
            <v>0</v>
          </cell>
          <cell r="J128">
            <v>39814</v>
          </cell>
          <cell r="K128">
            <v>2958465</v>
          </cell>
          <cell r="L128" t="str">
            <v>US00</v>
          </cell>
        </row>
        <row r="129">
          <cell r="A129" t="str">
            <v>US000MS20</v>
          </cell>
          <cell r="B129" t="str">
            <v>ZFL4</v>
          </cell>
          <cell r="C129" t="str">
            <v>NA01</v>
          </cell>
          <cell r="D129" t="str">
            <v>US</v>
          </cell>
          <cell r="E129" t="str">
            <v>MS20</v>
          </cell>
          <cell r="F129">
            <v>0</v>
          </cell>
          <cell r="I129">
            <v>0</v>
          </cell>
          <cell r="J129">
            <v>40087</v>
          </cell>
          <cell r="K129">
            <v>401768</v>
          </cell>
          <cell r="L129" t="str">
            <v>US00</v>
          </cell>
        </row>
        <row r="130">
          <cell r="A130" t="str">
            <v>US001MS20</v>
          </cell>
          <cell r="B130" t="str">
            <v>ZFL4</v>
          </cell>
          <cell r="C130" t="str">
            <v>NA01</v>
          </cell>
          <cell r="D130" t="str">
            <v>US</v>
          </cell>
          <cell r="E130" t="str">
            <v>MS20</v>
          </cell>
          <cell r="F130">
            <v>1</v>
          </cell>
          <cell r="I130">
            <v>0</v>
          </cell>
          <cell r="J130">
            <v>40087</v>
          </cell>
          <cell r="K130">
            <v>401768</v>
          </cell>
          <cell r="L130" t="str">
            <v>US00</v>
          </cell>
        </row>
        <row r="131">
          <cell r="A131" t="str">
            <v>US002MS20</v>
          </cell>
          <cell r="B131" t="str">
            <v>ZFL4</v>
          </cell>
          <cell r="C131" t="str">
            <v>NA01</v>
          </cell>
          <cell r="D131" t="str">
            <v>US</v>
          </cell>
          <cell r="E131" t="str">
            <v>MS20</v>
          </cell>
          <cell r="F131">
            <v>2</v>
          </cell>
          <cell r="I131">
            <v>0</v>
          </cell>
          <cell r="J131">
            <v>40087</v>
          </cell>
          <cell r="K131">
            <v>401768</v>
          </cell>
          <cell r="L131" t="str">
            <v>US00</v>
          </cell>
        </row>
        <row r="132">
          <cell r="A132" t="str">
            <v>US003MS20</v>
          </cell>
          <cell r="B132" t="str">
            <v>ZFL4</v>
          </cell>
          <cell r="C132" t="str">
            <v>NA01</v>
          </cell>
          <cell r="D132" t="str">
            <v>US</v>
          </cell>
          <cell r="E132" t="str">
            <v>MS20</v>
          </cell>
          <cell r="F132">
            <v>3</v>
          </cell>
          <cell r="I132">
            <v>0</v>
          </cell>
          <cell r="J132">
            <v>40087</v>
          </cell>
          <cell r="K132">
            <v>401768</v>
          </cell>
          <cell r="L132" t="str">
            <v>US00</v>
          </cell>
        </row>
        <row r="133">
          <cell r="A133" t="str">
            <v>US004MS20</v>
          </cell>
          <cell r="B133" t="str">
            <v>ZFL4</v>
          </cell>
          <cell r="C133" t="str">
            <v>NA01</v>
          </cell>
          <cell r="D133" t="str">
            <v>US</v>
          </cell>
          <cell r="E133" t="str">
            <v>MS20</v>
          </cell>
          <cell r="F133">
            <v>4</v>
          </cell>
          <cell r="I133">
            <v>0</v>
          </cell>
          <cell r="J133">
            <v>40087</v>
          </cell>
          <cell r="K133">
            <v>401768</v>
          </cell>
          <cell r="L133" t="str">
            <v>US00</v>
          </cell>
        </row>
        <row r="134">
          <cell r="A134" t="str">
            <v>US000MS30</v>
          </cell>
          <cell r="B134" t="str">
            <v>ZFL4</v>
          </cell>
          <cell r="C134" t="str">
            <v>NA01</v>
          </cell>
          <cell r="D134" t="str">
            <v>US</v>
          </cell>
          <cell r="E134" t="str">
            <v>MS30</v>
          </cell>
          <cell r="F134">
            <v>0</v>
          </cell>
          <cell r="I134">
            <v>0</v>
          </cell>
          <cell r="J134">
            <v>39814</v>
          </cell>
          <cell r="K134">
            <v>2958465</v>
          </cell>
          <cell r="L134" t="str">
            <v>US00</v>
          </cell>
        </row>
        <row r="135">
          <cell r="A135" t="str">
            <v>US001MS30</v>
          </cell>
          <cell r="B135" t="str">
            <v>ZFL4</v>
          </cell>
          <cell r="C135" t="str">
            <v>NA01</v>
          </cell>
          <cell r="D135" t="str">
            <v>US</v>
          </cell>
          <cell r="E135" t="str">
            <v>MS30</v>
          </cell>
          <cell r="F135">
            <v>1</v>
          </cell>
          <cell r="I135">
            <v>0</v>
          </cell>
          <cell r="J135">
            <v>39814</v>
          </cell>
          <cell r="K135">
            <v>2958465</v>
          </cell>
          <cell r="L135" t="str">
            <v>US00</v>
          </cell>
        </row>
        <row r="136">
          <cell r="A136" t="str">
            <v>US002MS30</v>
          </cell>
          <cell r="B136" t="str">
            <v>ZFL4</v>
          </cell>
          <cell r="C136" t="str">
            <v>NA01</v>
          </cell>
          <cell r="D136" t="str">
            <v>US</v>
          </cell>
          <cell r="E136" t="str">
            <v>MS30</v>
          </cell>
          <cell r="F136">
            <v>2</v>
          </cell>
          <cell r="I136">
            <v>0</v>
          </cell>
          <cell r="J136">
            <v>39814</v>
          </cell>
          <cell r="K136">
            <v>2958465</v>
          </cell>
          <cell r="L136" t="str">
            <v>US00</v>
          </cell>
        </row>
        <row r="137">
          <cell r="A137" t="str">
            <v>US003MS30</v>
          </cell>
          <cell r="B137" t="str">
            <v>ZFL4</v>
          </cell>
          <cell r="C137" t="str">
            <v>NA01</v>
          </cell>
          <cell r="D137" t="str">
            <v>US</v>
          </cell>
          <cell r="E137" t="str">
            <v>MS30</v>
          </cell>
          <cell r="F137">
            <v>3</v>
          </cell>
          <cell r="I137">
            <v>0</v>
          </cell>
          <cell r="J137">
            <v>39814</v>
          </cell>
          <cell r="K137">
            <v>2958465</v>
          </cell>
          <cell r="L137" t="str">
            <v>US00</v>
          </cell>
        </row>
        <row r="138">
          <cell r="A138" t="str">
            <v>US004MS30</v>
          </cell>
          <cell r="B138" t="str">
            <v>ZFL4</v>
          </cell>
          <cell r="C138" t="str">
            <v>NA01</v>
          </cell>
          <cell r="D138" t="str">
            <v>US</v>
          </cell>
          <cell r="E138" t="str">
            <v>MS30</v>
          </cell>
          <cell r="F138">
            <v>4</v>
          </cell>
          <cell r="I138">
            <v>0</v>
          </cell>
          <cell r="J138">
            <v>39814</v>
          </cell>
          <cell r="K138">
            <v>2958465</v>
          </cell>
          <cell r="L138" t="str">
            <v>US00</v>
          </cell>
        </row>
        <row r="139">
          <cell r="A139" t="str">
            <v>US000MSS5</v>
          </cell>
          <cell r="B139" t="str">
            <v>ZFL4</v>
          </cell>
          <cell r="D139" t="str">
            <v>US</v>
          </cell>
          <cell r="E139" t="str">
            <v>MSS5</v>
          </cell>
          <cell r="F139">
            <v>0</v>
          </cell>
          <cell r="I139">
            <v>0</v>
          </cell>
          <cell r="J139">
            <v>40087</v>
          </cell>
          <cell r="K139">
            <v>2958465</v>
          </cell>
          <cell r="L139" t="str">
            <v>US00</v>
          </cell>
        </row>
        <row r="140">
          <cell r="A140" t="str">
            <v>US001MSS5</v>
          </cell>
          <cell r="B140" t="str">
            <v>ZFL4</v>
          </cell>
          <cell r="D140" t="str">
            <v>US</v>
          </cell>
          <cell r="E140" t="str">
            <v>MSS5</v>
          </cell>
          <cell r="F140">
            <v>1</v>
          </cell>
          <cell r="I140">
            <v>0</v>
          </cell>
          <cell r="J140">
            <v>40087</v>
          </cell>
          <cell r="K140">
            <v>2958465</v>
          </cell>
          <cell r="L140" t="str">
            <v>US00</v>
          </cell>
        </row>
        <row r="141">
          <cell r="A141" t="str">
            <v>US002MSS5</v>
          </cell>
          <cell r="B141" t="str">
            <v>ZFL4</v>
          </cell>
          <cell r="D141" t="str">
            <v>US</v>
          </cell>
          <cell r="E141" t="str">
            <v>MSS5</v>
          </cell>
          <cell r="F141">
            <v>2</v>
          </cell>
          <cell r="I141">
            <v>0</v>
          </cell>
          <cell r="J141">
            <v>40087</v>
          </cell>
          <cell r="K141">
            <v>2958465</v>
          </cell>
          <cell r="L141" t="str">
            <v>US00</v>
          </cell>
        </row>
        <row r="142">
          <cell r="A142" t="str">
            <v>US003MSS5</v>
          </cell>
          <cell r="B142" t="str">
            <v>ZFL4</v>
          </cell>
          <cell r="D142" t="str">
            <v>US</v>
          </cell>
          <cell r="E142" t="str">
            <v>MSS5</v>
          </cell>
          <cell r="F142">
            <v>3</v>
          </cell>
          <cell r="I142">
            <v>0</v>
          </cell>
          <cell r="J142">
            <v>40087</v>
          </cell>
          <cell r="K142">
            <v>2958465</v>
          </cell>
          <cell r="L142" t="str">
            <v>US00</v>
          </cell>
        </row>
        <row r="143">
          <cell r="A143" t="str">
            <v>US000MSSR</v>
          </cell>
          <cell r="B143" t="str">
            <v>ZFL4</v>
          </cell>
          <cell r="C143" t="str">
            <v>NA01</v>
          </cell>
          <cell r="D143" t="str">
            <v>US</v>
          </cell>
          <cell r="E143" t="str">
            <v>MSSR</v>
          </cell>
          <cell r="F143">
            <v>0</v>
          </cell>
          <cell r="I143">
            <v>0</v>
          </cell>
          <cell r="J143">
            <v>39814</v>
          </cell>
          <cell r="K143">
            <v>2958465</v>
          </cell>
          <cell r="L143" t="str">
            <v>US00</v>
          </cell>
        </row>
        <row r="144">
          <cell r="A144" t="str">
            <v>US001MSSR</v>
          </cell>
          <cell r="B144" t="str">
            <v>ZFL4</v>
          </cell>
          <cell r="C144" t="str">
            <v>NA01</v>
          </cell>
          <cell r="D144" t="str">
            <v>US</v>
          </cell>
          <cell r="E144" t="str">
            <v>MSSR</v>
          </cell>
          <cell r="F144">
            <v>1</v>
          </cell>
          <cell r="I144">
            <v>0</v>
          </cell>
          <cell r="J144">
            <v>39814</v>
          </cell>
          <cell r="K144">
            <v>2958465</v>
          </cell>
          <cell r="L144" t="str">
            <v>US00</v>
          </cell>
        </row>
        <row r="145">
          <cell r="A145" t="str">
            <v>US002MSSR</v>
          </cell>
          <cell r="B145" t="str">
            <v>ZFL4</v>
          </cell>
          <cell r="C145" t="str">
            <v>NA01</v>
          </cell>
          <cell r="D145" t="str">
            <v>US</v>
          </cell>
          <cell r="E145" t="str">
            <v>MSSR</v>
          </cell>
          <cell r="F145">
            <v>2</v>
          </cell>
          <cell r="I145">
            <v>0</v>
          </cell>
          <cell r="J145">
            <v>39814</v>
          </cell>
          <cell r="K145">
            <v>2958465</v>
          </cell>
          <cell r="L145" t="str">
            <v>US00</v>
          </cell>
        </row>
        <row r="146">
          <cell r="A146" t="str">
            <v>US003MSSR</v>
          </cell>
          <cell r="B146" t="str">
            <v>ZFL4</v>
          </cell>
          <cell r="C146" t="str">
            <v>NA01</v>
          </cell>
          <cell r="D146" t="str">
            <v>US</v>
          </cell>
          <cell r="E146" t="str">
            <v>MSSR</v>
          </cell>
          <cell r="F146">
            <v>3</v>
          </cell>
          <cell r="I146">
            <v>0</v>
          </cell>
          <cell r="J146">
            <v>39814</v>
          </cell>
          <cell r="K146">
            <v>2958465</v>
          </cell>
          <cell r="L146" t="str">
            <v>US00</v>
          </cell>
        </row>
        <row r="147">
          <cell r="A147" t="str">
            <v>US000MSTRIVERIDER</v>
          </cell>
          <cell r="B147" t="str">
            <v>ZFL4</v>
          </cell>
          <cell r="C147" t="str">
            <v>NA01</v>
          </cell>
          <cell r="D147" t="str">
            <v>US</v>
          </cell>
          <cell r="E147" t="str">
            <v>MSTRIVERIDER</v>
          </cell>
          <cell r="F147">
            <v>0</v>
          </cell>
          <cell r="I147">
            <v>0</v>
          </cell>
          <cell r="J147">
            <v>39814</v>
          </cell>
          <cell r="K147">
            <v>2958465</v>
          </cell>
          <cell r="L147" t="str">
            <v>US00</v>
          </cell>
        </row>
        <row r="148">
          <cell r="A148" t="str">
            <v>US001MSTRIVERIDER</v>
          </cell>
          <cell r="B148" t="str">
            <v>ZFL4</v>
          </cell>
          <cell r="C148" t="str">
            <v>NA01</v>
          </cell>
          <cell r="D148" t="str">
            <v>US</v>
          </cell>
          <cell r="E148" t="str">
            <v>MSTRIVERIDER</v>
          </cell>
          <cell r="F148">
            <v>1</v>
          </cell>
          <cell r="I148">
            <v>0</v>
          </cell>
          <cell r="J148">
            <v>39814</v>
          </cell>
          <cell r="K148">
            <v>2958465</v>
          </cell>
          <cell r="L148" t="str">
            <v>US00</v>
          </cell>
        </row>
        <row r="149">
          <cell r="A149" t="str">
            <v>US002MSTRIVERIDER</v>
          </cell>
          <cell r="B149" t="str">
            <v>ZFL4</v>
          </cell>
          <cell r="C149" t="str">
            <v>NA01</v>
          </cell>
          <cell r="D149" t="str">
            <v>US</v>
          </cell>
          <cell r="E149" t="str">
            <v>MSTRIVERIDER</v>
          </cell>
          <cell r="F149">
            <v>2</v>
          </cell>
          <cell r="I149">
            <v>0</v>
          </cell>
          <cell r="J149">
            <v>39814</v>
          </cell>
          <cell r="K149">
            <v>2958465</v>
          </cell>
          <cell r="L149" t="str">
            <v>US00</v>
          </cell>
        </row>
        <row r="150">
          <cell r="A150" t="str">
            <v>US003MSTRIVERIDER</v>
          </cell>
          <cell r="B150" t="str">
            <v>ZFL4</v>
          </cell>
          <cell r="C150" t="str">
            <v>NA01</v>
          </cell>
          <cell r="D150" t="str">
            <v>US</v>
          </cell>
          <cell r="E150" t="str">
            <v>MSTRIVERIDER</v>
          </cell>
          <cell r="F150">
            <v>3</v>
          </cell>
          <cell r="I150">
            <v>0</v>
          </cell>
          <cell r="J150">
            <v>39814</v>
          </cell>
          <cell r="K150">
            <v>2958465</v>
          </cell>
          <cell r="L150" t="str">
            <v>US00</v>
          </cell>
        </row>
        <row r="151">
          <cell r="A151" t="str">
            <v>US000MT15</v>
          </cell>
          <cell r="B151" t="str">
            <v>ZFL4</v>
          </cell>
          <cell r="C151" t="str">
            <v>NA01</v>
          </cell>
          <cell r="D151" t="str">
            <v>US</v>
          </cell>
          <cell r="E151" t="str">
            <v>MT15</v>
          </cell>
          <cell r="F151">
            <v>0</v>
          </cell>
          <cell r="I151">
            <v>0</v>
          </cell>
          <cell r="J151">
            <v>39814</v>
          </cell>
          <cell r="K151">
            <v>2958465</v>
          </cell>
          <cell r="L151" t="str">
            <v>US00</v>
          </cell>
        </row>
        <row r="152">
          <cell r="A152" t="str">
            <v>US001MT15</v>
          </cell>
          <cell r="B152" t="str">
            <v>ZFL4</v>
          </cell>
          <cell r="C152" t="str">
            <v>NA01</v>
          </cell>
          <cell r="D152" t="str">
            <v>US</v>
          </cell>
          <cell r="E152" t="str">
            <v>MT15</v>
          </cell>
          <cell r="F152">
            <v>1</v>
          </cell>
          <cell r="I152">
            <v>0</v>
          </cell>
          <cell r="J152">
            <v>39814</v>
          </cell>
          <cell r="K152">
            <v>2958465</v>
          </cell>
          <cell r="L152" t="str">
            <v>US00</v>
          </cell>
        </row>
        <row r="153">
          <cell r="A153" t="str">
            <v>US002MT15</v>
          </cell>
          <cell r="B153" t="str">
            <v>ZFL4</v>
          </cell>
          <cell r="C153" t="str">
            <v>NA01</v>
          </cell>
          <cell r="D153" t="str">
            <v>US</v>
          </cell>
          <cell r="E153" t="str">
            <v>MT15</v>
          </cell>
          <cell r="F153">
            <v>2</v>
          </cell>
          <cell r="I153">
            <v>0</v>
          </cell>
          <cell r="J153">
            <v>39814</v>
          </cell>
          <cell r="K153">
            <v>2958465</v>
          </cell>
          <cell r="L153" t="str">
            <v>US00</v>
          </cell>
        </row>
        <row r="154">
          <cell r="A154" t="str">
            <v>US003MT15</v>
          </cell>
          <cell r="B154" t="str">
            <v>ZFL4</v>
          </cell>
          <cell r="C154" t="str">
            <v>NA01</v>
          </cell>
          <cell r="D154" t="str">
            <v>US</v>
          </cell>
          <cell r="E154" t="str">
            <v>MT15</v>
          </cell>
          <cell r="F154">
            <v>3</v>
          </cell>
          <cell r="I154">
            <v>0</v>
          </cell>
          <cell r="J154">
            <v>39814</v>
          </cell>
          <cell r="K154">
            <v>2958465</v>
          </cell>
          <cell r="L154" t="str">
            <v>US00</v>
          </cell>
        </row>
        <row r="155">
          <cell r="A155" t="str">
            <v>US004MT15</v>
          </cell>
          <cell r="B155" t="str">
            <v>ZFL4</v>
          </cell>
          <cell r="C155" t="str">
            <v>NA01</v>
          </cell>
          <cell r="D155" t="str">
            <v>US</v>
          </cell>
          <cell r="E155" t="str">
            <v>MT15</v>
          </cell>
          <cell r="F155">
            <v>4</v>
          </cell>
          <cell r="I155">
            <v>0</v>
          </cell>
          <cell r="J155">
            <v>39814</v>
          </cell>
          <cell r="K155">
            <v>2958465</v>
          </cell>
          <cell r="L155" t="str">
            <v>US00</v>
          </cell>
        </row>
        <row r="156">
          <cell r="A156" t="str">
            <v>US000MT20</v>
          </cell>
          <cell r="B156" t="str">
            <v>ZFL4</v>
          </cell>
          <cell r="C156" t="str">
            <v>NA01</v>
          </cell>
          <cell r="D156" t="str">
            <v>US</v>
          </cell>
          <cell r="E156" t="str">
            <v>MT20</v>
          </cell>
          <cell r="F156">
            <v>0</v>
          </cell>
          <cell r="I156">
            <v>0</v>
          </cell>
          <cell r="J156">
            <v>39814</v>
          </cell>
          <cell r="K156">
            <v>2958465</v>
          </cell>
          <cell r="L156" t="str">
            <v>US00</v>
          </cell>
        </row>
        <row r="157">
          <cell r="A157" t="str">
            <v>US001MT20</v>
          </cell>
          <cell r="B157" t="str">
            <v>ZFL4</v>
          </cell>
          <cell r="C157" t="str">
            <v>NA01</v>
          </cell>
          <cell r="D157" t="str">
            <v>US</v>
          </cell>
          <cell r="E157" t="str">
            <v>MT20</v>
          </cell>
          <cell r="F157">
            <v>1</v>
          </cell>
          <cell r="I157">
            <v>0</v>
          </cell>
          <cell r="J157">
            <v>39814</v>
          </cell>
          <cell r="K157">
            <v>2958465</v>
          </cell>
          <cell r="L157" t="str">
            <v>US00</v>
          </cell>
        </row>
        <row r="158">
          <cell r="A158" t="str">
            <v>US002MT20</v>
          </cell>
          <cell r="B158" t="str">
            <v>ZFL4</v>
          </cell>
          <cell r="C158" t="str">
            <v>NA01</v>
          </cell>
          <cell r="D158" t="str">
            <v>US</v>
          </cell>
          <cell r="E158" t="str">
            <v>MT20</v>
          </cell>
          <cell r="F158">
            <v>2</v>
          </cell>
          <cell r="I158">
            <v>0</v>
          </cell>
          <cell r="J158">
            <v>39814</v>
          </cell>
          <cell r="K158">
            <v>2958465</v>
          </cell>
          <cell r="L158" t="str">
            <v>US00</v>
          </cell>
        </row>
        <row r="159">
          <cell r="A159" t="str">
            <v>US003MT20</v>
          </cell>
          <cell r="B159" t="str">
            <v>ZFL4</v>
          </cell>
          <cell r="C159" t="str">
            <v>NA01</v>
          </cell>
          <cell r="D159" t="str">
            <v>US</v>
          </cell>
          <cell r="E159" t="str">
            <v>MT20</v>
          </cell>
          <cell r="F159">
            <v>3</v>
          </cell>
          <cell r="I159">
            <v>0</v>
          </cell>
          <cell r="J159">
            <v>39814</v>
          </cell>
          <cell r="K159">
            <v>2958465</v>
          </cell>
          <cell r="L159" t="str">
            <v>US00</v>
          </cell>
        </row>
        <row r="160">
          <cell r="A160" t="str">
            <v>US004MT20</v>
          </cell>
          <cell r="B160" t="str">
            <v>ZFL4</v>
          </cell>
          <cell r="C160" t="str">
            <v>NA01</v>
          </cell>
          <cell r="D160" t="str">
            <v>US</v>
          </cell>
          <cell r="E160" t="str">
            <v>MT20</v>
          </cell>
          <cell r="F160">
            <v>4</v>
          </cell>
          <cell r="I160">
            <v>0</v>
          </cell>
          <cell r="J160">
            <v>39814</v>
          </cell>
          <cell r="K160">
            <v>2958465</v>
          </cell>
          <cell r="L160" t="str">
            <v>US00</v>
          </cell>
        </row>
        <row r="161">
          <cell r="A161" t="str">
            <v>US000MT5</v>
          </cell>
          <cell r="B161" t="str">
            <v>ZFL4</v>
          </cell>
          <cell r="C161" t="str">
            <v>NA01</v>
          </cell>
          <cell r="D161" t="str">
            <v>US</v>
          </cell>
          <cell r="E161" t="str">
            <v>MT5</v>
          </cell>
          <cell r="F161">
            <v>0</v>
          </cell>
          <cell r="I161">
            <v>0</v>
          </cell>
          <cell r="J161">
            <v>39814</v>
          </cell>
          <cell r="K161">
            <v>2958465</v>
          </cell>
          <cell r="L161" t="str">
            <v>US00</v>
          </cell>
        </row>
        <row r="162">
          <cell r="A162" t="str">
            <v>US001MT5</v>
          </cell>
          <cell r="B162" t="str">
            <v>ZFL4</v>
          </cell>
          <cell r="C162" t="str">
            <v>NA01</v>
          </cell>
          <cell r="D162" t="str">
            <v>US</v>
          </cell>
          <cell r="E162" t="str">
            <v>MT5</v>
          </cell>
          <cell r="F162">
            <v>1</v>
          </cell>
          <cell r="I162">
            <v>0</v>
          </cell>
          <cell r="J162">
            <v>39814</v>
          </cell>
          <cell r="K162">
            <v>2958465</v>
          </cell>
          <cell r="L162" t="str">
            <v>US00</v>
          </cell>
        </row>
        <row r="163">
          <cell r="A163" t="str">
            <v>US002MT5</v>
          </cell>
          <cell r="B163" t="str">
            <v>ZFL4</v>
          </cell>
          <cell r="C163" t="str">
            <v>NA01</v>
          </cell>
          <cell r="D163" t="str">
            <v>US</v>
          </cell>
          <cell r="E163" t="str">
            <v>MT5</v>
          </cell>
          <cell r="F163">
            <v>2</v>
          </cell>
          <cell r="I163">
            <v>0</v>
          </cell>
          <cell r="J163">
            <v>39814</v>
          </cell>
          <cell r="K163">
            <v>2958465</v>
          </cell>
          <cell r="L163" t="str">
            <v>US00</v>
          </cell>
        </row>
        <row r="164">
          <cell r="A164" t="str">
            <v>US003MT5</v>
          </cell>
          <cell r="B164" t="str">
            <v>ZFL4</v>
          </cell>
          <cell r="C164" t="str">
            <v>NA01</v>
          </cell>
          <cell r="D164" t="str">
            <v>US</v>
          </cell>
          <cell r="E164" t="str">
            <v>MT5</v>
          </cell>
          <cell r="F164">
            <v>3</v>
          </cell>
          <cell r="I164">
            <v>0</v>
          </cell>
          <cell r="J164">
            <v>39814</v>
          </cell>
          <cell r="K164">
            <v>2958465</v>
          </cell>
          <cell r="L164" t="str">
            <v>US00</v>
          </cell>
        </row>
        <row r="165">
          <cell r="A165" t="str">
            <v>US000MT7</v>
          </cell>
          <cell r="B165" t="str">
            <v>ZFL4</v>
          </cell>
          <cell r="C165" t="str">
            <v>NA01</v>
          </cell>
          <cell r="D165" t="str">
            <v>US</v>
          </cell>
          <cell r="E165" t="str">
            <v>MT7</v>
          </cell>
          <cell r="F165">
            <v>0</v>
          </cell>
          <cell r="I165">
            <v>0</v>
          </cell>
          <cell r="J165">
            <v>39814</v>
          </cell>
          <cell r="K165">
            <v>2958465</v>
          </cell>
          <cell r="L165" t="str">
            <v>US00</v>
          </cell>
        </row>
        <row r="166">
          <cell r="A166" t="str">
            <v>US001MT7</v>
          </cell>
          <cell r="B166" t="str">
            <v>ZFL4</v>
          </cell>
          <cell r="C166" t="str">
            <v>NA01</v>
          </cell>
          <cell r="D166" t="str">
            <v>US</v>
          </cell>
          <cell r="E166" t="str">
            <v>MT7</v>
          </cell>
          <cell r="F166">
            <v>1</v>
          </cell>
          <cell r="I166">
            <v>0</v>
          </cell>
          <cell r="J166">
            <v>39814</v>
          </cell>
          <cell r="K166">
            <v>2958465</v>
          </cell>
          <cell r="L166" t="str">
            <v>US00</v>
          </cell>
        </row>
        <row r="167">
          <cell r="A167" t="str">
            <v>US002MT7</v>
          </cell>
          <cell r="B167" t="str">
            <v>ZFL4</v>
          </cell>
          <cell r="C167" t="str">
            <v>NA01</v>
          </cell>
          <cell r="D167" t="str">
            <v>US</v>
          </cell>
          <cell r="E167" t="str">
            <v>MT7</v>
          </cell>
          <cell r="F167">
            <v>2</v>
          </cell>
          <cell r="I167">
            <v>0</v>
          </cell>
          <cell r="J167">
            <v>39814</v>
          </cell>
          <cell r="K167">
            <v>2958465</v>
          </cell>
          <cell r="L167" t="str">
            <v>US00</v>
          </cell>
        </row>
        <row r="168">
          <cell r="A168" t="str">
            <v>US003MT7</v>
          </cell>
          <cell r="B168" t="str">
            <v>ZFL4</v>
          </cell>
          <cell r="C168" t="str">
            <v>NA01</v>
          </cell>
          <cell r="D168" t="str">
            <v>US</v>
          </cell>
          <cell r="E168" t="str">
            <v>MT7</v>
          </cell>
          <cell r="F168">
            <v>3</v>
          </cell>
          <cell r="I168">
            <v>0</v>
          </cell>
          <cell r="J168">
            <v>39814</v>
          </cell>
          <cell r="K168">
            <v>2958465</v>
          </cell>
          <cell r="L168" t="str">
            <v>US00</v>
          </cell>
        </row>
        <row r="169">
          <cell r="A169" t="str">
            <v>US0009007539</v>
          </cell>
          <cell r="B169" t="str">
            <v>ZFL4</v>
          </cell>
          <cell r="C169" t="str">
            <v>NA01</v>
          </cell>
          <cell r="D169" t="str">
            <v>US</v>
          </cell>
          <cell r="E169">
            <v>9007539</v>
          </cell>
          <cell r="F169">
            <v>0</v>
          </cell>
          <cell r="I169">
            <v>0</v>
          </cell>
          <cell r="J169">
            <v>39814</v>
          </cell>
          <cell r="K169">
            <v>2958465</v>
          </cell>
          <cell r="L169" t="str">
            <v>US00</v>
          </cell>
        </row>
        <row r="170">
          <cell r="A170" t="str">
            <v>US0019007539</v>
          </cell>
          <cell r="B170" t="str">
            <v>ZFL4</v>
          </cell>
          <cell r="C170" t="str">
            <v>NA01</v>
          </cell>
          <cell r="D170" t="str">
            <v>US</v>
          </cell>
          <cell r="E170">
            <v>9007539</v>
          </cell>
          <cell r="F170">
            <v>1</v>
          </cell>
          <cell r="I170">
            <v>0</v>
          </cell>
          <cell r="J170">
            <v>39814</v>
          </cell>
          <cell r="K170">
            <v>2958465</v>
          </cell>
          <cell r="L170" t="str">
            <v>US00</v>
          </cell>
        </row>
        <row r="171">
          <cell r="A171" t="str">
            <v>US0029007539</v>
          </cell>
          <cell r="B171" t="str">
            <v>ZFL4</v>
          </cell>
          <cell r="C171" t="str">
            <v>NA01</v>
          </cell>
          <cell r="D171" t="str">
            <v>US</v>
          </cell>
          <cell r="E171">
            <v>9007539</v>
          </cell>
          <cell r="F171">
            <v>2</v>
          </cell>
          <cell r="I171">
            <v>0</v>
          </cell>
          <cell r="J171">
            <v>39814</v>
          </cell>
          <cell r="K171">
            <v>2958465</v>
          </cell>
          <cell r="L171" t="str">
            <v>US00</v>
          </cell>
        </row>
        <row r="172">
          <cell r="A172" t="str">
            <v>US0039007539</v>
          </cell>
          <cell r="B172" t="str">
            <v>ZFL4</v>
          </cell>
          <cell r="C172" t="str">
            <v>NA01</v>
          </cell>
          <cell r="D172" t="str">
            <v>US</v>
          </cell>
          <cell r="E172">
            <v>9007539</v>
          </cell>
          <cell r="F172">
            <v>3</v>
          </cell>
          <cell r="I172">
            <v>0</v>
          </cell>
          <cell r="J172">
            <v>39814</v>
          </cell>
          <cell r="K172">
            <v>2958465</v>
          </cell>
          <cell r="L172" t="str">
            <v>US00</v>
          </cell>
        </row>
        <row r="173">
          <cell r="A173" t="str">
            <v>US0009007634</v>
          </cell>
          <cell r="B173" t="str">
            <v>ZFL4</v>
          </cell>
          <cell r="C173" t="str">
            <v>NA01</v>
          </cell>
          <cell r="D173" t="str">
            <v>US</v>
          </cell>
          <cell r="E173">
            <v>9007634</v>
          </cell>
          <cell r="F173">
            <v>0</v>
          </cell>
          <cell r="I173">
            <v>0</v>
          </cell>
          <cell r="J173">
            <v>39814</v>
          </cell>
          <cell r="K173">
            <v>2958465</v>
          </cell>
          <cell r="L173" t="str">
            <v>US00</v>
          </cell>
        </row>
        <row r="174">
          <cell r="A174" t="str">
            <v>US0019007634</v>
          </cell>
          <cell r="B174" t="str">
            <v>ZFL4</v>
          </cell>
          <cell r="C174" t="str">
            <v>NA01</v>
          </cell>
          <cell r="D174" t="str">
            <v>US</v>
          </cell>
          <cell r="E174">
            <v>9007634</v>
          </cell>
          <cell r="F174">
            <v>1</v>
          </cell>
          <cell r="I174">
            <v>0</v>
          </cell>
          <cell r="J174">
            <v>39814</v>
          </cell>
          <cell r="K174">
            <v>2958465</v>
          </cell>
          <cell r="L174" t="str">
            <v>US00</v>
          </cell>
        </row>
        <row r="175">
          <cell r="A175" t="str">
            <v>US0029007634</v>
          </cell>
          <cell r="B175" t="str">
            <v>ZFL4</v>
          </cell>
          <cell r="C175" t="str">
            <v>NA01</v>
          </cell>
          <cell r="D175" t="str">
            <v>US</v>
          </cell>
          <cell r="E175">
            <v>9007634</v>
          </cell>
          <cell r="F175">
            <v>2</v>
          </cell>
          <cell r="I175">
            <v>0</v>
          </cell>
          <cell r="J175">
            <v>39814</v>
          </cell>
          <cell r="K175">
            <v>2958465</v>
          </cell>
          <cell r="L175" t="str">
            <v>US00</v>
          </cell>
        </row>
        <row r="176">
          <cell r="A176" t="str">
            <v>US0039007634</v>
          </cell>
          <cell r="B176" t="str">
            <v>ZFL4</v>
          </cell>
          <cell r="C176" t="str">
            <v>NA01</v>
          </cell>
          <cell r="D176" t="str">
            <v>US</v>
          </cell>
          <cell r="E176">
            <v>9007634</v>
          </cell>
          <cell r="F176">
            <v>3</v>
          </cell>
          <cell r="I176">
            <v>0</v>
          </cell>
          <cell r="J176">
            <v>39814</v>
          </cell>
          <cell r="K176">
            <v>2958465</v>
          </cell>
          <cell r="L176" t="str">
            <v>US00</v>
          </cell>
        </row>
      </sheetData>
      <sheetData sheetId="39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tter"/>
      <sheetName val="Start_Here"/>
      <sheetName val="Cover_Letter"/>
      <sheetName val="FlexClean Summary"/>
      <sheetName val="TennantTrue Summary"/>
      <sheetName val="Gold Contract"/>
      <sheetName val="Silver Contract"/>
      <sheetName val="Standard Agreement"/>
      <sheetName val="Dual_Tech_ReadySpace_R14"/>
      <sheetName val="Dual_Tech_ReadySpace_1610"/>
      <sheetName val="MR3_E5"/>
      <sheetName val="Carpet_Extractors"/>
      <sheetName val="Vacuums"/>
      <sheetName val="F_Series_Floor_Machine"/>
      <sheetName val="Burnishers"/>
      <sheetName val="3610_SW27P"/>
      <sheetName val="S8"/>
      <sheetName val="3640"/>
      <sheetName val="S10"/>
      <sheetName val="6100"/>
      <sheetName val="6200"/>
      <sheetName val="S20_GLPD"/>
      <sheetName val="S20EV"/>
      <sheetName val="S30"/>
      <sheetName val="800"/>
      <sheetName val="Sentinel"/>
      <sheetName val="4300"/>
      <sheetName val="GM_400"/>
      <sheetName val="GM_636"/>
      <sheetName val="Berger-Logix Rates"/>
      <sheetName val="Contact"/>
      <sheetName val="Help"/>
      <sheetName val="TennantTrue Rate"/>
      <sheetName val="Lists"/>
      <sheetName val="County Tier"/>
      <sheetName val="Settings"/>
      <sheetName val="FlexClean"/>
      <sheetName val="FlexCleanCalc"/>
      <sheetName val="Financing"/>
      <sheetName val="Macro"/>
    </sheetNames>
    <sheetDataSet>
      <sheetData sheetId="0" refreshError="1"/>
      <sheetData sheetId="1">
        <row r="5">
          <cell r="C5" t="str">
            <v>Company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">
          <cell r="C2" t="str">
            <v>Company Name</v>
          </cell>
        </row>
        <row r="169">
          <cell r="C169" t="str">
            <v>Company Name</v>
          </cell>
        </row>
        <row r="175">
          <cell r="C175" t="str">
            <v>Company Name</v>
          </cell>
        </row>
      </sheetData>
      <sheetData sheetId="18" refreshError="1"/>
      <sheetData sheetId="19">
        <row r="2">
          <cell r="C2" t="str">
            <v>Company Name</v>
          </cell>
        </row>
        <row r="204">
          <cell r="C204" t="str">
            <v>Company Name</v>
          </cell>
        </row>
        <row r="211">
          <cell r="C211" t="str">
            <v>Company Name</v>
          </cell>
        </row>
      </sheetData>
      <sheetData sheetId="20">
        <row r="2">
          <cell r="C2" t="str">
            <v>Company Name</v>
          </cell>
        </row>
        <row r="205">
          <cell r="C205" t="str">
            <v>Company Name</v>
          </cell>
        </row>
        <row r="211">
          <cell r="C211" t="str">
            <v>Company Name</v>
          </cell>
        </row>
      </sheetData>
      <sheetData sheetId="21" refreshError="1"/>
      <sheetData sheetId="22" refreshError="1"/>
      <sheetData sheetId="23" refreshError="1"/>
      <sheetData sheetId="24">
        <row r="2">
          <cell r="C2" t="str">
            <v>Company Name</v>
          </cell>
        </row>
        <row r="245">
          <cell r="C245" t="str">
            <v>Company Name</v>
          </cell>
        </row>
        <row r="251">
          <cell r="C251" t="str">
            <v>Company Name</v>
          </cell>
        </row>
      </sheetData>
      <sheetData sheetId="25" refreshError="1"/>
      <sheetData sheetId="26" refreshError="1"/>
      <sheetData sheetId="27" refreshError="1"/>
      <sheetData sheetId="28">
        <row r="2">
          <cell r="C2" t="str">
            <v>Company Name</v>
          </cell>
        </row>
        <row r="182">
          <cell r="C182" t="str">
            <v>Company Name</v>
          </cell>
        </row>
        <row r="188">
          <cell r="C188" t="str">
            <v>Company Name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Purchase Order"/>
      <sheetName val="Purchase Order"/>
      <sheetName val="Macros"/>
      <sheetName val="ATW"/>
      <sheetName val="Lock"/>
      <sheetName val="Intl Data Table"/>
      <sheetName val="TemplateInformation"/>
    </sheetNames>
    <sheetDataSet>
      <sheetData sheetId="0" refreshError="1"/>
      <sheetData sheetId="1" refreshError="1">
        <row r="23">
          <cell r="F23" t="str">
            <v>State</v>
          </cell>
        </row>
        <row r="24">
          <cell r="F24">
            <v>0.05</v>
          </cell>
        </row>
        <row r="25">
          <cell r="E25" t="b">
            <v>1</v>
          </cell>
        </row>
        <row r="29">
          <cell r="E29" t="b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3"/>
  <sheetViews>
    <sheetView topLeftCell="A37" zoomScale="80" zoomScaleNormal="80" workbookViewId="0">
      <selection activeCell="D145" sqref="D145"/>
    </sheetView>
  </sheetViews>
  <sheetFormatPr defaultRowHeight="15" x14ac:dyDescent="0.25"/>
  <cols>
    <col min="1" max="1" width="38.42578125" customWidth="1"/>
    <col min="2" max="2" width="46" customWidth="1"/>
    <col min="3" max="3" width="14.85546875" bestFit="1" customWidth="1"/>
    <col min="4" max="4" width="58.5703125" customWidth="1"/>
    <col min="5" max="5" width="20.28515625" bestFit="1" customWidth="1"/>
    <col min="6" max="7" width="13.28515625" customWidth="1"/>
    <col min="8" max="8" width="13.85546875" customWidth="1"/>
    <col min="9" max="9" width="19.140625" customWidth="1"/>
  </cols>
  <sheetData>
    <row r="1" spans="1:5" ht="18.75" x14ac:dyDescent="0.3">
      <c r="A1" s="3" t="s">
        <v>57</v>
      </c>
    </row>
    <row r="2" spans="1:5" ht="18.75" x14ac:dyDescent="0.3">
      <c r="A2" s="3" t="s">
        <v>45</v>
      </c>
    </row>
    <row r="3" spans="1:5" ht="7.5" customHeight="1" x14ac:dyDescent="0.25"/>
    <row r="4" spans="1:5" ht="18.75" x14ac:dyDescent="0.3">
      <c r="A4" s="3" t="s">
        <v>1</v>
      </c>
      <c r="B4" s="86" t="s">
        <v>81</v>
      </c>
      <c r="C4" s="87"/>
      <c r="D4" s="88"/>
    </row>
    <row r="5" spans="1:5" ht="18.75" x14ac:dyDescent="0.3">
      <c r="A5" s="3" t="s">
        <v>80</v>
      </c>
      <c r="B5" s="92"/>
      <c r="C5" s="93"/>
      <c r="D5" s="94"/>
    </row>
    <row r="6" spans="1:5" ht="18.75" x14ac:dyDescent="0.3">
      <c r="A6" s="3" t="s">
        <v>2</v>
      </c>
      <c r="B6" s="89"/>
      <c r="C6" s="90"/>
      <c r="D6" s="91"/>
    </row>
    <row r="7" spans="1:5" ht="7.5" customHeight="1" thickBot="1" x14ac:dyDescent="0.35">
      <c r="A7" s="3"/>
      <c r="B7" s="12"/>
      <c r="C7" s="13"/>
      <c r="D7" s="13"/>
    </row>
    <row r="8" spans="1:5" ht="32.25" customHeight="1" thickBot="1" x14ac:dyDescent="0.3">
      <c r="A8" s="5" t="s">
        <v>60</v>
      </c>
      <c r="B8" s="6" t="s">
        <v>63</v>
      </c>
      <c r="C8" s="6" t="s">
        <v>56</v>
      </c>
      <c r="D8" s="4" t="s">
        <v>0</v>
      </c>
      <c r="E8" s="2"/>
    </row>
    <row r="9" spans="1:5" ht="15" customHeight="1" x14ac:dyDescent="0.25">
      <c r="A9" s="102" t="s">
        <v>61</v>
      </c>
      <c r="B9" s="9" t="s">
        <v>90</v>
      </c>
      <c r="C9" s="55"/>
      <c r="D9" s="10"/>
    </row>
    <row r="10" spans="1:5" ht="15" customHeight="1" x14ac:dyDescent="0.25">
      <c r="A10" s="103"/>
      <c r="B10" s="9"/>
      <c r="C10" s="55"/>
      <c r="D10" s="10"/>
    </row>
    <row r="11" spans="1:5" ht="15" customHeight="1" x14ac:dyDescent="0.25">
      <c r="A11" s="103"/>
      <c r="B11" s="9"/>
      <c r="C11" s="55"/>
      <c r="D11" s="11"/>
    </row>
    <row r="12" spans="1:5" ht="15" customHeight="1" x14ac:dyDescent="0.25">
      <c r="A12" s="103"/>
      <c r="B12" s="9"/>
      <c r="C12" s="55"/>
      <c r="D12" s="10"/>
    </row>
    <row r="13" spans="1:5" ht="15" customHeight="1" x14ac:dyDescent="0.25">
      <c r="A13" s="104"/>
      <c r="B13" s="9"/>
      <c r="C13" s="55"/>
      <c r="D13" s="10"/>
    </row>
    <row r="14" spans="1:5" ht="15" customHeight="1" x14ac:dyDescent="0.25">
      <c r="A14" s="105" t="s">
        <v>62</v>
      </c>
      <c r="B14" s="9" t="s">
        <v>89</v>
      </c>
      <c r="C14" s="55"/>
      <c r="D14" s="10"/>
    </row>
    <row r="15" spans="1:5" ht="15" customHeight="1" x14ac:dyDescent="0.25">
      <c r="A15" s="103"/>
      <c r="B15" s="9"/>
      <c r="C15" s="55"/>
      <c r="D15" s="11"/>
    </row>
    <row r="16" spans="1:5" ht="15" customHeight="1" x14ac:dyDescent="0.25">
      <c r="A16" s="103"/>
      <c r="B16" s="9"/>
      <c r="C16" s="55"/>
      <c r="D16" s="10"/>
    </row>
    <row r="17" spans="1:4" ht="15" customHeight="1" x14ac:dyDescent="0.25">
      <c r="A17" s="103"/>
      <c r="B17" s="9"/>
      <c r="C17" s="55"/>
      <c r="D17" s="10"/>
    </row>
    <row r="18" spans="1:4" ht="15" customHeight="1" thickBot="1" x14ac:dyDescent="0.3">
      <c r="A18" s="104"/>
      <c r="B18" s="9"/>
      <c r="C18" s="55"/>
      <c r="D18" s="10"/>
    </row>
    <row r="19" spans="1:4" ht="32.25" customHeight="1" thickBot="1" x14ac:dyDescent="0.3">
      <c r="A19" s="28"/>
      <c r="B19" s="7" t="s">
        <v>84</v>
      </c>
      <c r="C19" s="8">
        <f>SUM(C9:C18)</f>
        <v>0</v>
      </c>
      <c r="D19" s="1"/>
    </row>
    <row r="20" spans="1:4" ht="15" customHeight="1" x14ac:dyDescent="0.25">
      <c r="A20" s="28"/>
      <c r="B20" s="29"/>
      <c r="C20" s="30"/>
      <c r="D20" s="21" t="s">
        <v>59</v>
      </c>
    </row>
    <row r="21" spans="1:4" ht="16.5" customHeight="1" x14ac:dyDescent="0.3">
      <c r="A21" s="77" t="s">
        <v>94</v>
      </c>
      <c r="B21" s="14" t="s">
        <v>64</v>
      </c>
      <c r="C21" s="56"/>
    </row>
    <row r="22" spans="1:4" ht="16.5" customHeight="1" x14ac:dyDescent="0.3">
      <c r="A22" s="83" t="s">
        <v>96</v>
      </c>
      <c r="B22" s="14" t="s">
        <v>65</v>
      </c>
      <c r="C22" s="56"/>
    </row>
    <row r="23" spans="1:4" ht="16.5" customHeight="1" x14ac:dyDescent="0.25">
      <c r="B23" s="14"/>
    </row>
    <row r="24" spans="1:4" ht="16.5" customHeight="1" x14ac:dyDescent="0.25">
      <c r="B24" s="14" t="s">
        <v>83</v>
      </c>
      <c r="C24" s="55"/>
    </row>
    <row r="25" spans="1:4" ht="16.5" customHeight="1" x14ac:dyDescent="0.25">
      <c r="B25" s="14" t="s">
        <v>66</v>
      </c>
      <c r="C25" s="56"/>
    </row>
    <row r="26" spans="1:4" s="71" customFormat="1" ht="16.5" customHeight="1" x14ac:dyDescent="0.25">
      <c r="B26" s="72"/>
      <c r="C26" s="73"/>
    </row>
    <row r="27" spans="1:4" ht="16.5" customHeight="1" x14ac:dyDescent="0.25">
      <c r="B27" s="14" t="s">
        <v>100</v>
      </c>
      <c r="C27" s="76"/>
      <c r="D27" t="s">
        <v>101</v>
      </c>
    </row>
    <row r="28" spans="1:4" ht="16.5" customHeight="1" x14ac:dyDescent="0.25">
      <c r="B28" s="14" t="s">
        <v>54</v>
      </c>
      <c r="C28" s="56"/>
    </row>
    <row r="29" spans="1:4" s="74" customFormat="1" ht="16.5" customHeight="1" x14ac:dyDescent="0.25">
      <c r="B29" s="17"/>
      <c r="C29" s="75"/>
    </row>
    <row r="30" spans="1:4" ht="16.5" hidden="1" customHeight="1" x14ac:dyDescent="0.25">
      <c r="B30" s="14" t="s">
        <v>51</v>
      </c>
      <c r="C30" s="50">
        <f>IF(C33="Gold",'Validation inputs'!D33,0)</f>
        <v>780</v>
      </c>
    </row>
    <row r="31" spans="1:4" ht="16.5" hidden="1" customHeight="1" x14ac:dyDescent="0.25">
      <c r="B31" s="14" t="s">
        <v>52</v>
      </c>
      <c r="C31">
        <f>IF(C33="Silver",'Validation inputs'!D34,0)</f>
        <v>0</v>
      </c>
    </row>
    <row r="32" spans="1:4" ht="16.5" hidden="1" customHeight="1" x14ac:dyDescent="0.25">
      <c r="B32" s="14" t="s">
        <v>53</v>
      </c>
      <c r="C32" s="50">
        <f>IF(C33="None",'Validation inputs'!#REF!,0)</f>
        <v>0</v>
      </c>
    </row>
    <row r="33" spans="2:4" ht="16.5" customHeight="1" x14ac:dyDescent="0.25">
      <c r="B33" s="14" t="s">
        <v>67</v>
      </c>
      <c r="C33" s="85" t="s">
        <v>8</v>
      </c>
      <c r="D33" t="str">
        <f>IF(C33="Gold",'Validation inputs'!F33,IF(C33="Silver",'Validation inputs'!F34,IF(C33="None",'Validation inputs'!#REF!)))</f>
        <v>Includes Annual PM visit, Parts &amp; Labor, and Breakdown Coverage</v>
      </c>
    </row>
    <row r="34" spans="2:4" ht="16.5" customHeight="1" x14ac:dyDescent="0.25">
      <c r="B34" s="14" t="s">
        <v>68</v>
      </c>
      <c r="C34" s="54">
        <f>SUM(C30:C32)*C25</f>
        <v>0</v>
      </c>
    </row>
    <row r="35" spans="2:4" ht="16.5" customHeight="1" x14ac:dyDescent="0.25">
      <c r="B35" s="14"/>
      <c r="C35" s="78"/>
    </row>
    <row r="36" spans="2:4" ht="16.5" customHeight="1" x14ac:dyDescent="0.25">
      <c r="B36" s="14" t="s">
        <v>99</v>
      </c>
      <c r="C36" s="80">
        <f>8*(C22/'Validation inputs'!D18)</f>
        <v>0</v>
      </c>
    </row>
    <row r="37" spans="2:4" ht="16.5" customHeight="1" x14ac:dyDescent="0.25">
      <c r="B37" s="14"/>
      <c r="C37" s="54"/>
    </row>
    <row r="38" spans="2:4" ht="16.5" customHeight="1" x14ac:dyDescent="0.25">
      <c r="B38" s="14"/>
      <c r="C38" s="78"/>
      <c r="D38" s="79"/>
    </row>
    <row r="39" spans="2:4" ht="16.5" customHeight="1" x14ac:dyDescent="0.25">
      <c r="B39" s="14" t="s">
        <v>91</v>
      </c>
      <c r="C39" s="84">
        <v>495</v>
      </c>
      <c r="D39" t="s">
        <v>93</v>
      </c>
    </row>
    <row r="40" spans="2:4" ht="16.5" customHeight="1" x14ac:dyDescent="0.25">
      <c r="B40" s="14" t="s">
        <v>92</v>
      </c>
      <c r="C40" s="84">
        <v>195</v>
      </c>
      <c r="D40" t="s">
        <v>93</v>
      </c>
    </row>
    <row r="41" spans="2:4" ht="16.5" customHeight="1" x14ac:dyDescent="0.25"/>
    <row r="42" spans="2:4" ht="16.5" customHeight="1" x14ac:dyDescent="0.25">
      <c r="B42" s="14" t="s">
        <v>3</v>
      </c>
      <c r="C42" s="53">
        <f>SUM(F62:F133)/12</f>
        <v>6</v>
      </c>
      <c r="D42" s="20" t="s">
        <v>58</v>
      </c>
    </row>
    <row r="43" spans="2:4" ht="16.5" customHeight="1" x14ac:dyDescent="0.25">
      <c r="B43" s="15"/>
      <c r="C43" s="15"/>
      <c r="D43" s="19"/>
    </row>
    <row r="44" spans="2:4" ht="16.5" customHeight="1" x14ac:dyDescent="0.25">
      <c r="B44" s="14" t="s">
        <v>5</v>
      </c>
      <c r="C44" s="16" t="e">
        <f>(3*C$19)/(C$24+(C34*3))-1</f>
        <v>#DIV/0!</v>
      </c>
      <c r="D44" s="19"/>
    </row>
    <row r="45" spans="2:4" ht="16.5" customHeight="1" x14ac:dyDescent="0.25">
      <c r="B45" s="17" t="s">
        <v>4</v>
      </c>
      <c r="C45" s="18">
        <f>(C19*3)-(C24*C25)-(C27*C28)-(C34*3)-(C39*C25)</f>
        <v>0</v>
      </c>
      <c r="D45" s="20"/>
    </row>
    <row r="46" spans="2:4" ht="16.5" customHeight="1" x14ac:dyDescent="0.25">
      <c r="B46" s="17" t="s">
        <v>97</v>
      </c>
      <c r="C46" s="95" t="e">
        <f>SUM(B53:B55)/(SUM(C19:C20)*3)</f>
        <v>#DIV/0!</v>
      </c>
      <c r="D46" s="20"/>
    </row>
    <row r="47" spans="2:4" ht="16.5" customHeight="1" x14ac:dyDescent="0.25">
      <c r="B47" s="15"/>
      <c r="C47" s="15"/>
      <c r="D47" s="19"/>
    </row>
    <row r="48" spans="2:4" ht="16.5" customHeight="1" x14ac:dyDescent="0.25">
      <c r="B48" s="14" t="s">
        <v>6</v>
      </c>
      <c r="C48" s="16">
        <f>(5*C$19)/(C$24+(C34*5)-1)</f>
        <v>0</v>
      </c>
      <c r="D48" s="19"/>
    </row>
    <row r="49" spans="1:6" ht="16.5" customHeight="1" x14ac:dyDescent="0.25">
      <c r="B49" s="17" t="s">
        <v>7</v>
      </c>
      <c r="C49" s="18">
        <f>(C19*5)-(C24*C25)-(C27*C28)-(C34*5)-(C39*C25)</f>
        <v>0</v>
      </c>
      <c r="D49" s="20"/>
    </row>
    <row r="50" spans="1:6" ht="16.5" customHeight="1" x14ac:dyDescent="0.25">
      <c r="B50" s="17" t="s">
        <v>97</v>
      </c>
      <c r="C50" s="95" t="e">
        <f>SUM(B53:B57)/(SUM(C19:C20)*5)</f>
        <v>#DIV/0!</v>
      </c>
      <c r="D50" s="20"/>
    </row>
    <row r="52" spans="1:6" x14ac:dyDescent="0.25">
      <c r="A52" s="61"/>
      <c r="B52" s="64" t="s">
        <v>74</v>
      </c>
      <c r="C52" s="64" t="s">
        <v>75</v>
      </c>
      <c r="D52" s="64" t="s">
        <v>76</v>
      </c>
      <c r="E52" s="64" t="s">
        <v>77</v>
      </c>
    </row>
    <row r="53" spans="1:6" x14ac:dyDescent="0.25">
      <c r="A53" s="65" t="s">
        <v>69</v>
      </c>
      <c r="B53" s="62">
        <f>(C24*C25)+(C27*C28)+(C34)+(C39*C25)</f>
        <v>0</v>
      </c>
      <c r="C53" s="62">
        <f>$C$19</f>
        <v>0</v>
      </c>
      <c r="D53" s="62">
        <f>C53-B53</f>
        <v>0</v>
      </c>
      <c r="E53" s="62">
        <f>D53</f>
        <v>0</v>
      </c>
    </row>
    <row r="54" spans="1:6" x14ac:dyDescent="0.25">
      <c r="A54" s="66" t="s">
        <v>70</v>
      </c>
      <c r="B54" s="63">
        <f>C34</f>
        <v>0</v>
      </c>
      <c r="C54" s="63">
        <f t="shared" ref="C54:C57" si="0">$C$19</f>
        <v>0</v>
      </c>
      <c r="D54" s="63">
        <f t="shared" ref="D54:D57" si="1">C54-B54</f>
        <v>0</v>
      </c>
      <c r="E54" s="63">
        <f>E53+D54</f>
        <v>0</v>
      </c>
    </row>
    <row r="55" spans="1:6" x14ac:dyDescent="0.25">
      <c r="A55" s="65" t="s">
        <v>71</v>
      </c>
      <c r="B55" s="68">
        <f>C34</f>
        <v>0</v>
      </c>
      <c r="C55" s="68">
        <f t="shared" si="0"/>
        <v>0</v>
      </c>
      <c r="D55" s="68">
        <f t="shared" si="1"/>
        <v>0</v>
      </c>
      <c r="E55" s="68">
        <f>E54+D55</f>
        <v>0</v>
      </c>
    </row>
    <row r="56" spans="1:6" x14ac:dyDescent="0.25">
      <c r="A56" s="66" t="s">
        <v>72</v>
      </c>
      <c r="B56" s="63">
        <f>C34</f>
        <v>0</v>
      </c>
      <c r="C56" s="63">
        <f t="shared" si="0"/>
        <v>0</v>
      </c>
      <c r="D56" s="63">
        <f t="shared" si="1"/>
        <v>0</v>
      </c>
      <c r="E56" s="63">
        <f>E55+D56</f>
        <v>0</v>
      </c>
    </row>
    <row r="57" spans="1:6" ht="15.75" thickBot="1" x14ac:dyDescent="0.3">
      <c r="A57" s="67" t="s">
        <v>73</v>
      </c>
      <c r="B57" s="69">
        <f>C34</f>
        <v>0</v>
      </c>
      <c r="C57" s="69">
        <f t="shared" si="0"/>
        <v>0</v>
      </c>
      <c r="D57" s="69">
        <f t="shared" si="1"/>
        <v>0</v>
      </c>
      <c r="E57" s="69">
        <f>E56+D57</f>
        <v>0</v>
      </c>
    </row>
    <row r="58" spans="1:6" ht="15.75" thickTop="1" x14ac:dyDescent="0.25"/>
    <row r="61" spans="1:6" hidden="1" x14ac:dyDescent="0.25">
      <c r="A61" s="33" t="s">
        <v>88</v>
      </c>
      <c r="B61" s="64" t="s">
        <v>74</v>
      </c>
      <c r="C61" s="64" t="s">
        <v>75</v>
      </c>
      <c r="D61" s="64" t="s">
        <v>76</v>
      </c>
      <c r="E61" s="64" t="s">
        <v>77</v>
      </c>
    </row>
    <row r="62" spans="1:6" hidden="1" x14ac:dyDescent="0.25">
      <c r="A62">
        <v>1</v>
      </c>
      <c r="B62" s="60">
        <f>(C24*C25)+(C27)+(C34/12)+(C39*C25)</f>
        <v>0</v>
      </c>
      <c r="C62" s="70">
        <f>$C$19/12</f>
        <v>0</v>
      </c>
      <c r="D62" s="70">
        <f>C62-B62</f>
        <v>0</v>
      </c>
      <c r="E62" s="70">
        <f>D62</f>
        <v>0</v>
      </c>
      <c r="F62">
        <f>IF(E62&gt;0,0,1)</f>
        <v>1</v>
      </c>
    </row>
    <row r="63" spans="1:6" hidden="1" x14ac:dyDescent="0.25">
      <c r="A63">
        <v>2</v>
      </c>
      <c r="B63" s="60">
        <f>$C$34/12</f>
        <v>0</v>
      </c>
      <c r="C63" s="70">
        <f t="shared" ref="C63:C126" si="2">$C$19/12</f>
        <v>0</v>
      </c>
      <c r="D63" s="70">
        <f t="shared" ref="D63:D126" si="3">C63-B63</f>
        <v>0</v>
      </c>
      <c r="E63" s="70">
        <f>E62+D63</f>
        <v>0</v>
      </c>
      <c r="F63">
        <f t="shared" ref="F63:F126" si="4">IF(E63&gt;0,0,1)</f>
        <v>1</v>
      </c>
    </row>
    <row r="64" spans="1:6" hidden="1" x14ac:dyDescent="0.25">
      <c r="A64">
        <v>3</v>
      </c>
      <c r="B64" s="60">
        <f t="shared" ref="B64:B127" si="5">$C$34/12</f>
        <v>0</v>
      </c>
      <c r="C64" s="70">
        <f t="shared" si="2"/>
        <v>0</v>
      </c>
      <c r="D64" s="70">
        <f t="shared" si="3"/>
        <v>0</v>
      </c>
      <c r="E64" s="70">
        <f t="shared" ref="E64:E127" si="6">E63+D64</f>
        <v>0</v>
      </c>
      <c r="F64">
        <f t="shared" si="4"/>
        <v>1</v>
      </c>
    </row>
    <row r="65" spans="1:6" hidden="1" x14ac:dyDescent="0.25">
      <c r="A65">
        <v>4</v>
      </c>
      <c r="B65" s="60">
        <f t="shared" si="5"/>
        <v>0</v>
      </c>
      <c r="C65" s="70">
        <f t="shared" si="2"/>
        <v>0</v>
      </c>
      <c r="D65" s="70">
        <f t="shared" si="3"/>
        <v>0</v>
      </c>
      <c r="E65" s="70">
        <f t="shared" si="6"/>
        <v>0</v>
      </c>
      <c r="F65">
        <f t="shared" si="4"/>
        <v>1</v>
      </c>
    </row>
    <row r="66" spans="1:6" hidden="1" x14ac:dyDescent="0.25">
      <c r="A66">
        <v>5</v>
      </c>
      <c r="B66" s="60">
        <f t="shared" si="5"/>
        <v>0</v>
      </c>
      <c r="C66" s="70">
        <f t="shared" si="2"/>
        <v>0</v>
      </c>
      <c r="D66" s="70">
        <f t="shared" si="3"/>
        <v>0</v>
      </c>
      <c r="E66" s="70">
        <f t="shared" si="6"/>
        <v>0</v>
      </c>
      <c r="F66">
        <f t="shared" si="4"/>
        <v>1</v>
      </c>
    </row>
    <row r="67" spans="1:6" hidden="1" x14ac:dyDescent="0.25">
      <c r="A67">
        <v>6</v>
      </c>
      <c r="B67" s="60">
        <f t="shared" si="5"/>
        <v>0</v>
      </c>
      <c r="C67" s="70">
        <f t="shared" si="2"/>
        <v>0</v>
      </c>
      <c r="D67" s="70">
        <f t="shared" si="3"/>
        <v>0</v>
      </c>
      <c r="E67" s="70">
        <f t="shared" si="6"/>
        <v>0</v>
      </c>
      <c r="F67">
        <f t="shared" si="4"/>
        <v>1</v>
      </c>
    </row>
    <row r="68" spans="1:6" hidden="1" x14ac:dyDescent="0.25">
      <c r="A68">
        <v>7</v>
      </c>
      <c r="B68" s="60">
        <f t="shared" si="5"/>
        <v>0</v>
      </c>
      <c r="C68" s="70">
        <f t="shared" si="2"/>
        <v>0</v>
      </c>
      <c r="D68" s="70">
        <f t="shared" si="3"/>
        <v>0</v>
      </c>
      <c r="E68" s="70">
        <f t="shared" si="6"/>
        <v>0</v>
      </c>
      <c r="F68">
        <f t="shared" si="4"/>
        <v>1</v>
      </c>
    </row>
    <row r="69" spans="1:6" hidden="1" x14ac:dyDescent="0.25">
      <c r="A69">
        <v>8</v>
      </c>
      <c r="B69" s="60">
        <f t="shared" si="5"/>
        <v>0</v>
      </c>
      <c r="C69" s="70">
        <f t="shared" si="2"/>
        <v>0</v>
      </c>
      <c r="D69" s="70">
        <f t="shared" si="3"/>
        <v>0</v>
      </c>
      <c r="E69" s="70">
        <f t="shared" si="6"/>
        <v>0</v>
      </c>
      <c r="F69">
        <f t="shared" si="4"/>
        <v>1</v>
      </c>
    </row>
    <row r="70" spans="1:6" hidden="1" x14ac:dyDescent="0.25">
      <c r="A70">
        <v>9</v>
      </c>
      <c r="B70" s="60">
        <f t="shared" si="5"/>
        <v>0</v>
      </c>
      <c r="C70" s="70">
        <f t="shared" si="2"/>
        <v>0</v>
      </c>
      <c r="D70" s="70">
        <f t="shared" si="3"/>
        <v>0</v>
      </c>
      <c r="E70" s="70">
        <f t="shared" si="6"/>
        <v>0</v>
      </c>
      <c r="F70">
        <f t="shared" si="4"/>
        <v>1</v>
      </c>
    </row>
    <row r="71" spans="1:6" hidden="1" x14ac:dyDescent="0.25">
      <c r="A71">
        <v>10</v>
      </c>
      <c r="B71" s="60">
        <f t="shared" si="5"/>
        <v>0</v>
      </c>
      <c r="C71" s="70">
        <f t="shared" si="2"/>
        <v>0</v>
      </c>
      <c r="D71" s="70">
        <f t="shared" si="3"/>
        <v>0</v>
      </c>
      <c r="E71" s="70">
        <f t="shared" si="6"/>
        <v>0</v>
      </c>
      <c r="F71">
        <f t="shared" si="4"/>
        <v>1</v>
      </c>
    </row>
    <row r="72" spans="1:6" hidden="1" x14ac:dyDescent="0.25">
      <c r="A72">
        <v>11</v>
      </c>
      <c r="B72" s="60">
        <f t="shared" si="5"/>
        <v>0</v>
      </c>
      <c r="C72" s="70">
        <f t="shared" si="2"/>
        <v>0</v>
      </c>
      <c r="D72" s="70">
        <f t="shared" si="3"/>
        <v>0</v>
      </c>
      <c r="E72" s="70">
        <f t="shared" si="6"/>
        <v>0</v>
      </c>
      <c r="F72">
        <f t="shared" si="4"/>
        <v>1</v>
      </c>
    </row>
    <row r="73" spans="1:6" hidden="1" x14ac:dyDescent="0.25">
      <c r="A73">
        <v>12</v>
      </c>
      <c r="B73" s="60">
        <f t="shared" si="5"/>
        <v>0</v>
      </c>
      <c r="C73" s="70">
        <f t="shared" si="2"/>
        <v>0</v>
      </c>
      <c r="D73" s="70">
        <f t="shared" si="3"/>
        <v>0</v>
      </c>
      <c r="E73" s="70">
        <f t="shared" si="6"/>
        <v>0</v>
      </c>
      <c r="F73">
        <f t="shared" si="4"/>
        <v>1</v>
      </c>
    </row>
    <row r="74" spans="1:6" hidden="1" x14ac:dyDescent="0.25">
      <c r="A74">
        <v>1</v>
      </c>
      <c r="B74" s="60">
        <f t="shared" si="5"/>
        <v>0</v>
      </c>
      <c r="C74" s="70">
        <f t="shared" si="2"/>
        <v>0</v>
      </c>
      <c r="D74" s="70">
        <f t="shared" si="3"/>
        <v>0</v>
      </c>
      <c r="E74" s="70">
        <f t="shared" si="6"/>
        <v>0</v>
      </c>
      <c r="F74">
        <f t="shared" si="4"/>
        <v>1</v>
      </c>
    </row>
    <row r="75" spans="1:6" hidden="1" x14ac:dyDescent="0.25">
      <c r="A75">
        <v>2</v>
      </c>
      <c r="B75" s="60">
        <f t="shared" si="5"/>
        <v>0</v>
      </c>
      <c r="C75" s="70">
        <f t="shared" si="2"/>
        <v>0</v>
      </c>
      <c r="D75" s="70">
        <f t="shared" si="3"/>
        <v>0</v>
      </c>
      <c r="E75" s="70">
        <f t="shared" si="6"/>
        <v>0</v>
      </c>
      <c r="F75">
        <f t="shared" si="4"/>
        <v>1</v>
      </c>
    </row>
    <row r="76" spans="1:6" hidden="1" x14ac:dyDescent="0.25">
      <c r="A76">
        <v>3</v>
      </c>
      <c r="B76" s="60">
        <f t="shared" si="5"/>
        <v>0</v>
      </c>
      <c r="C76" s="70">
        <f t="shared" si="2"/>
        <v>0</v>
      </c>
      <c r="D76" s="70">
        <f t="shared" si="3"/>
        <v>0</v>
      </c>
      <c r="E76" s="70">
        <f t="shared" si="6"/>
        <v>0</v>
      </c>
      <c r="F76">
        <f t="shared" si="4"/>
        <v>1</v>
      </c>
    </row>
    <row r="77" spans="1:6" hidden="1" x14ac:dyDescent="0.25">
      <c r="A77">
        <v>4</v>
      </c>
      <c r="B77" s="60">
        <f t="shared" si="5"/>
        <v>0</v>
      </c>
      <c r="C77" s="70">
        <f t="shared" si="2"/>
        <v>0</v>
      </c>
      <c r="D77" s="70">
        <f t="shared" si="3"/>
        <v>0</v>
      </c>
      <c r="E77" s="70">
        <f t="shared" si="6"/>
        <v>0</v>
      </c>
      <c r="F77">
        <f t="shared" si="4"/>
        <v>1</v>
      </c>
    </row>
    <row r="78" spans="1:6" hidden="1" x14ac:dyDescent="0.25">
      <c r="A78">
        <v>5</v>
      </c>
      <c r="B78" s="60">
        <f t="shared" si="5"/>
        <v>0</v>
      </c>
      <c r="C78" s="70">
        <f t="shared" si="2"/>
        <v>0</v>
      </c>
      <c r="D78" s="70">
        <f t="shared" si="3"/>
        <v>0</v>
      </c>
      <c r="E78" s="70">
        <f t="shared" si="6"/>
        <v>0</v>
      </c>
      <c r="F78">
        <f t="shared" si="4"/>
        <v>1</v>
      </c>
    </row>
    <row r="79" spans="1:6" hidden="1" x14ac:dyDescent="0.25">
      <c r="A79">
        <v>6</v>
      </c>
      <c r="B79" s="60">
        <f t="shared" si="5"/>
        <v>0</v>
      </c>
      <c r="C79" s="70">
        <f t="shared" si="2"/>
        <v>0</v>
      </c>
      <c r="D79" s="70">
        <f t="shared" si="3"/>
        <v>0</v>
      </c>
      <c r="E79" s="70">
        <f t="shared" si="6"/>
        <v>0</v>
      </c>
      <c r="F79">
        <f t="shared" si="4"/>
        <v>1</v>
      </c>
    </row>
    <row r="80" spans="1:6" hidden="1" x14ac:dyDescent="0.25">
      <c r="A80">
        <v>7</v>
      </c>
      <c r="B80" s="60">
        <f t="shared" si="5"/>
        <v>0</v>
      </c>
      <c r="C80" s="70">
        <f t="shared" si="2"/>
        <v>0</v>
      </c>
      <c r="D80" s="70">
        <f t="shared" si="3"/>
        <v>0</v>
      </c>
      <c r="E80" s="70">
        <f t="shared" si="6"/>
        <v>0</v>
      </c>
      <c r="F80">
        <f t="shared" si="4"/>
        <v>1</v>
      </c>
    </row>
    <row r="81" spans="1:6" hidden="1" x14ac:dyDescent="0.25">
      <c r="A81">
        <v>8</v>
      </c>
      <c r="B81" s="60">
        <f t="shared" si="5"/>
        <v>0</v>
      </c>
      <c r="C81" s="70">
        <f t="shared" si="2"/>
        <v>0</v>
      </c>
      <c r="D81" s="70">
        <f t="shared" si="3"/>
        <v>0</v>
      </c>
      <c r="E81" s="70">
        <f t="shared" si="6"/>
        <v>0</v>
      </c>
      <c r="F81">
        <f t="shared" si="4"/>
        <v>1</v>
      </c>
    </row>
    <row r="82" spans="1:6" hidden="1" x14ac:dyDescent="0.25">
      <c r="A82">
        <v>9</v>
      </c>
      <c r="B82" s="60">
        <f t="shared" si="5"/>
        <v>0</v>
      </c>
      <c r="C82" s="70">
        <f t="shared" si="2"/>
        <v>0</v>
      </c>
      <c r="D82" s="70">
        <f t="shared" si="3"/>
        <v>0</v>
      </c>
      <c r="E82" s="70">
        <f t="shared" si="6"/>
        <v>0</v>
      </c>
      <c r="F82">
        <f t="shared" si="4"/>
        <v>1</v>
      </c>
    </row>
    <row r="83" spans="1:6" hidden="1" x14ac:dyDescent="0.25">
      <c r="A83">
        <v>10</v>
      </c>
      <c r="B83" s="60">
        <f t="shared" si="5"/>
        <v>0</v>
      </c>
      <c r="C83" s="70">
        <f t="shared" si="2"/>
        <v>0</v>
      </c>
      <c r="D83" s="70">
        <f t="shared" si="3"/>
        <v>0</v>
      </c>
      <c r="E83" s="70">
        <f t="shared" si="6"/>
        <v>0</v>
      </c>
      <c r="F83">
        <f t="shared" si="4"/>
        <v>1</v>
      </c>
    </row>
    <row r="84" spans="1:6" hidden="1" x14ac:dyDescent="0.25">
      <c r="A84">
        <v>11</v>
      </c>
      <c r="B84" s="60">
        <f t="shared" si="5"/>
        <v>0</v>
      </c>
      <c r="C84" s="70">
        <f t="shared" si="2"/>
        <v>0</v>
      </c>
      <c r="D84" s="70">
        <f t="shared" si="3"/>
        <v>0</v>
      </c>
      <c r="E84" s="70">
        <f t="shared" si="6"/>
        <v>0</v>
      </c>
      <c r="F84">
        <f t="shared" si="4"/>
        <v>1</v>
      </c>
    </row>
    <row r="85" spans="1:6" hidden="1" x14ac:dyDescent="0.25">
      <c r="A85">
        <v>12</v>
      </c>
      <c r="B85" s="60">
        <f t="shared" si="5"/>
        <v>0</v>
      </c>
      <c r="C85" s="70">
        <f t="shared" si="2"/>
        <v>0</v>
      </c>
      <c r="D85" s="70">
        <f t="shared" si="3"/>
        <v>0</v>
      </c>
      <c r="E85" s="70">
        <f t="shared" si="6"/>
        <v>0</v>
      </c>
      <c r="F85">
        <f t="shared" si="4"/>
        <v>1</v>
      </c>
    </row>
    <row r="86" spans="1:6" hidden="1" x14ac:dyDescent="0.25">
      <c r="A86">
        <v>1</v>
      </c>
      <c r="B86" s="60">
        <f t="shared" si="5"/>
        <v>0</v>
      </c>
      <c r="C86" s="70">
        <f t="shared" si="2"/>
        <v>0</v>
      </c>
      <c r="D86" s="70">
        <f t="shared" si="3"/>
        <v>0</v>
      </c>
      <c r="E86" s="70">
        <f t="shared" si="6"/>
        <v>0</v>
      </c>
      <c r="F86">
        <f t="shared" si="4"/>
        <v>1</v>
      </c>
    </row>
    <row r="87" spans="1:6" hidden="1" x14ac:dyDescent="0.25">
      <c r="A87">
        <v>2</v>
      </c>
      <c r="B87" s="60">
        <f t="shared" si="5"/>
        <v>0</v>
      </c>
      <c r="C87" s="70">
        <f t="shared" si="2"/>
        <v>0</v>
      </c>
      <c r="D87" s="70">
        <f t="shared" si="3"/>
        <v>0</v>
      </c>
      <c r="E87" s="70">
        <f t="shared" si="6"/>
        <v>0</v>
      </c>
      <c r="F87">
        <f t="shared" si="4"/>
        <v>1</v>
      </c>
    </row>
    <row r="88" spans="1:6" hidden="1" x14ac:dyDescent="0.25">
      <c r="A88">
        <v>3</v>
      </c>
      <c r="B88" s="60">
        <f t="shared" si="5"/>
        <v>0</v>
      </c>
      <c r="C88" s="70">
        <f t="shared" si="2"/>
        <v>0</v>
      </c>
      <c r="D88" s="70">
        <f t="shared" si="3"/>
        <v>0</v>
      </c>
      <c r="E88" s="70">
        <f t="shared" si="6"/>
        <v>0</v>
      </c>
      <c r="F88">
        <f t="shared" si="4"/>
        <v>1</v>
      </c>
    </row>
    <row r="89" spans="1:6" hidden="1" x14ac:dyDescent="0.25">
      <c r="A89">
        <v>4</v>
      </c>
      <c r="B89" s="60">
        <f t="shared" si="5"/>
        <v>0</v>
      </c>
      <c r="C89" s="70">
        <f t="shared" si="2"/>
        <v>0</v>
      </c>
      <c r="D89" s="70">
        <f t="shared" si="3"/>
        <v>0</v>
      </c>
      <c r="E89" s="70">
        <f t="shared" si="6"/>
        <v>0</v>
      </c>
      <c r="F89">
        <f t="shared" si="4"/>
        <v>1</v>
      </c>
    </row>
    <row r="90" spans="1:6" hidden="1" x14ac:dyDescent="0.25">
      <c r="A90">
        <v>5</v>
      </c>
      <c r="B90" s="60">
        <f t="shared" si="5"/>
        <v>0</v>
      </c>
      <c r="C90" s="70">
        <f t="shared" si="2"/>
        <v>0</v>
      </c>
      <c r="D90" s="70">
        <f t="shared" si="3"/>
        <v>0</v>
      </c>
      <c r="E90" s="70">
        <f t="shared" si="6"/>
        <v>0</v>
      </c>
      <c r="F90">
        <f t="shared" si="4"/>
        <v>1</v>
      </c>
    </row>
    <row r="91" spans="1:6" hidden="1" x14ac:dyDescent="0.25">
      <c r="A91">
        <v>6</v>
      </c>
      <c r="B91" s="60">
        <f t="shared" si="5"/>
        <v>0</v>
      </c>
      <c r="C91" s="70">
        <f t="shared" si="2"/>
        <v>0</v>
      </c>
      <c r="D91" s="70">
        <f t="shared" si="3"/>
        <v>0</v>
      </c>
      <c r="E91" s="70">
        <f t="shared" si="6"/>
        <v>0</v>
      </c>
      <c r="F91">
        <f t="shared" si="4"/>
        <v>1</v>
      </c>
    </row>
    <row r="92" spans="1:6" hidden="1" x14ac:dyDescent="0.25">
      <c r="A92">
        <v>7</v>
      </c>
      <c r="B92" s="60">
        <f t="shared" si="5"/>
        <v>0</v>
      </c>
      <c r="C92" s="70">
        <f t="shared" si="2"/>
        <v>0</v>
      </c>
      <c r="D92" s="70">
        <f t="shared" si="3"/>
        <v>0</v>
      </c>
      <c r="E92" s="70">
        <f t="shared" si="6"/>
        <v>0</v>
      </c>
      <c r="F92">
        <f t="shared" si="4"/>
        <v>1</v>
      </c>
    </row>
    <row r="93" spans="1:6" hidden="1" x14ac:dyDescent="0.25">
      <c r="A93">
        <v>8</v>
      </c>
      <c r="B93" s="60">
        <f t="shared" si="5"/>
        <v>0</v>
      </c>
      <c r="C93" s="70">
        <f t="shared" si="2"/>
        <v>0</v>
      </c>
      <c r="D93" s="70">
        <f t="shared" si="3"/>
        <v>0</v>
      </c>
      <c r="E93" s="70">
        <f t="shared" si="6"/>
        <v>0</v>
      </c>
      <c r="F93">
        <f t="shared" si="4"/>
        <v>1</v>
      </c>
    </row>
    <row r="94" spans="1:6" hidden="1" x14ac:dyDescent="0.25">
      <c r="A94">
        <v>9</v>
      </c>
      <c r="B94" s="60">
        <f t="shared" si="5"/>
        <v>0</v>
      </c>
      <c r="C94" s="70">
        <f t="shared" si="2"/>
        <v>0</v>
      </c>
      <c r="D94" s="70">
        <f t="shared" si="3"/>
        <v>0</v>
      </c>
      <c r="E94" s="70">
        <f t="shared" si="6"/>
        <v>0</v>
      </c>
      <c r="F94">
        <f t="shared" si="4"/>
        <v>1</v>
      </c>
    </row>
    <row r="95" spans="1:6" hidden="1" x14ac:dyDescent="0.25">
      <c r="A95">
        <v>10</v>
      </c>
      <c r="B95" s="60">
        <f t="shared" si="5"/>
        <v>0</v>
      </c>
      <c r="C95" s="70">
        <f t="shared" si="2"/>
        <v>0</v>
      </c>
      <c r="D95" s="70">
        <f t="shared" si="3"/>
        <v>0</v>
      </c>
      <c r="E95" s="70">
        <f t="shared" si="6"/>
        <v>0</v>
      </c>
      <c r="F95">
        <f t="shared" si="4"/>
        <v>1</v>
      </c>
    </row>
    <row r="96" spans="1:6" hidden="1" x14ac:dyDescent="0.25">
      <c r="A96">
        <v>11</v>
      </c>
      <c r="B96" s="60">
        <f t="shared" si="5"/>
        <v>0</v>
      </c>
      <c r="C96" s="70">
        <f t="shared" si="2"/>
        <v>0</v>
      </c>
      <c r="D96" s="70">
        <f t="shared" si="3"/>
        <v>0</v>
      </c>
      <c r="E96" s="70">
        <f t="shared" si="6"/>
        <v>0</v>
      </c>
      <c r="F96">
        <f t="shared" si="4"/>
        <v>1</v>
      </c>
    </row>
    <row r="97" spans="1:6" hidden="1" x14ac:dyDescent="0.25">
      <c r="A97">
        <v>12</v>
      </c>
      <c r="B97" s="60">
        <f t="shared" si="5"/>
        <v>0</v>
      </c>
      <c r="C97" s="70">
        <f t="shared" si="2"/>
        <v>0</v>
      </c>
      <c r="D97" s="70">
        <f t="shared" si="3"/>
        <v>0</v>
      </c>
      <c r="E97" s="70">
        <f t="shared" si="6"/>
        <v>0</v>
      </c>
      <c r="F97">
        <f t="shared" si="4"/>
        <v>1</v>
      </c>
    </row>
    <row r="98" spans="1:6" hidden="1" x14ac:dyDescent="0.25">
      <c r="A98">
        <v>1</v>
      </c>
      <c r="B98" s="60">
        <f t="shared" si="5"/>
        <v>0</v>
      </c>
      <c r="C98" s="70">
        <f t="shared" si="2"/>
        <v>0</v>
      </c>
      <c r="D98" s="70">
        <f t="shared" si="3"/>
        <v>0</v>
      </c>
      <c r="E98" s="70">
        <f t="shared" si="6"/>
        <v>0</v>
      </c>
      <c r="F98">
        <f t="shared" si="4"/>
        <v>1</v>
      </c>
    </row>
    <row r="99" spans="1:6" hidden="1" x14ac:dyDescent="0.25">
      <c r="A99">
        <v>2</v>
      </c>
      <c r="B99" s="60">
        <f t="shared" si="5"/>
        <v>0</v>
      </c>
      <c r="C99" s="70">
        <f t="shared" si="2"/>
        <v>0</v>
      </c>
      <c r="D99" s="70">
        <f t="shared" si="3"/>
        <v>0</v>
      </c>
      <c r="E99" s="70">
        <f t="shared" si="6"/>
        <v>0</v>
      </c>
      <c r="F99">
        <f t="shared" si="4"/>
        <v>1</v>
      </c>
    </row>
    <row r="100" spans="1:6" hidden="1" x14ac:dyDescent="0.25">
      <c r="A100">
        <v>3</v>
      </c>
      <c r="B100" s="60">
        <f t="shared" si="5"/>
        <v>0</v>
      </c>
      <c r="C100" s="70">
        <f t="shared" si="2"/>
        <v>0</v>
      </c>
      <c r="D100" s="70">
        <f t="shared" si="3"/>
        <v>0</v>
      </c>
      <c r="E100" s="70">
        <f t="shared" si="6"/>
        <v>0</v>
      </c>
      <c r="F100">
        <f t="shared" si="4"/>
        <v>1</v>
      </c>
    </row>
    <row r="101" spans="1:6" hidden="1" x14ac:dyDescent="0.25">
      <c r="A101">
        <v>4</v>
      </c>
      <c r="B101" s="60">
        <f t="shared" si="5"/>
        <v>0</v>
      </c>
      <c r="C101" s="70">
        <f t="shared" si="2"/>
        <v>0</v>
      </c>
      <c r="D101" s="70">
        <f t="shared" si="3"/>
        <v>0</v>
      </c>
      <c r="E101" s="70">
        <f t="shared" si="6"/>
        <v>0</v>
      </c>
      <c r="F101">
        <f t="shared" si="4"/>
        <v>1</v>
      </c>
    </row>
    <row r="102" spans="1:6" hidden="1" x14ac:dyDescent="0.25">
      <c r="A102">
        <v>5</v>
      </c>
      <c r="B102" s="60">
        <f t="shared" si="5"/>
        <v>0</v>
      </c>
      <c r="C102" s="70">
        <f t="shared" si="2"/>
        <v>0</v>
      </c>
      <c r="D102" s="70">
        <f t="shared" si="3"/>
        <v>0</v>
      </c>
      <c r="E102" s="70">
        <f t="shared" si="6"/>
        <v>0</v>
      </c>
      <c r="F102">
        <f t="shared" si="4"/>
        <v>1</v>
      </c>
    </row>
    <row r="103" spans="1:6" hidden="1" x14ac:dyDescent="0.25">
      <c r="A103">
        <v>6</v>
      </c>
      <c r="B103" s="60">
        <f t="shared" si="5"/>
        <v>0</v>
      </c>
      <c r="C103" s="70">
        <f t="shared" si="2"/>
        <v>0</v>
      </c>
      <c r="D103" s="70">
        <f t="shared" si="3"/>
        <v>0</v>
      </c>
      <c r="E103" s="70">
        <f t="shared" si="6"/>
        <v>0</v>
      </c>
      <c r="F103">
        <f t="shared" si="4"/>
        <v>1</v>
      </c>
    </row>
    <row r="104" spans="1:6" hidden="1" x14ac:dyDescent="0.25">
      <c r="A104">
        <v>7</v>
      </c>
      <c r="B104" s="60">
        <f t="shared" si="5"/>
        <v>0</v>
      </c>
      <c r="C104" s="70">
        <f t="shared" si="2"/>
        <v>0</v>
      </c>
      <c r="D104" s="70">
        <f t="shared" si="3"/>
        <v>0</v>
      </c>
      <c r="E104" s="70">
        <f t="shared" si="6"/>
        <v>0</v>
      </c>
      <c r="F104">
        <f t="shared" si="4"/>
        <v>1</v>
      </c>
    </row>
    <row r="105" spans="1:6" hidden="1" x14ac:dyDescent="0.25">
      <c r="A105">
        <v>8</v>
      </c>
      <c r="B105" s="60">
        <f t="shared" si="5"/>
        <v>0</v>
      </c>
      <c r="C105" s="70">
        <f t="shared" si="2"/>
        <v>0</v>
      </c>
      <c r="D105" s="70">
        <f t="shared" si="3"/>
        <v>0</v>
      </c>
      <c r="E105" s="70">
        <f t="shared" si="6"/>
        <v>0</v>
      </c>
      <c r="F105">
        <f t="shared" si="4"/>
        <v>1</v>
      </c>
    </row>
    <row r="106" spans="1:6" hidden="1" x14ac:dyDescent="0.25">
      <c r="A106">
        <v>9</v>
      </c>
      <c r="B106" s="60">
        <f t="shared" si="5"/>
        <v>0</v>
      </c>
      <c r="C106" s="70">
        <f t="shared" si="2"/>
        <v>0</v>
      </c>
      <c r="D106" s="70">
        <f t="shared" si="3"/>
        <v>0</v>
      </c>
      <c r="E106" s="70">
        <f t="shared" si="6"/>
        <v>0</v>
      </c>
      <c r="F106">
        <f t="shared" si="4"/>
        <v>1</v>
      </c>
    </row>
    <row r="107" spans="1:6" hidden="1" x14ac:dyDescent="0.25">
      <c r="A107">
        <v>10</v>
      </c>
      <c r="B107" s="60">
        <f t="shared" si="5"/>
        <v>0</v>
      </c>
      <c r="C107" s="70">
        <f t="shared" si="2"/>
        <v>0</v>
      </c>
      <c r="D107" s="70">
        <f t="shared" si="3"/>
        <v>0</v>
      </c>
      <c r="E107" s="70">
        <f t="shared" si="6"/>
        <v>0</v>
      </c>
      <c r="F107">
        <f t="shared" si="4"/>
        <v>1</v>
      </c>
    </row>
    <row r="108" spans="1:6" hidden="1" x14ac:dyDescent="0.25">
      <c r="A108">
        <v>11</v>
      </c>
      <c r="B108" s="60">
        <f t="shared" si="5"/>
        <v>0</v>
      </c>
      <c r="C108" s="70">
        <f t="shared" si="2"/>
        <v>0</v>
      </c>
      <c r="D108" s="70">
        <f t="shared" si="3"/>
        <v>0</v>
      </c>
      <c r="E108" s="70">
        <f t="shared" si="6"/>
        <v>0</v>
      </c>
      <c r="F108">
        <f t="shared" si="4"/>
        <v>1</v>
      </c>
    </row>
    <row r="109" spans="1:6" hidden="1" x14ac:dyDescent="0.25">
      <c r="A109">
        <v>12</v>
      </c>
      <c r="B109" s="60">
        <f t="shared" si="5"/>
        <v>0</v>
      </c>
      <c r="C109" s="70">
        <f t="shared" si="2"/>
        <v>0</v>
      </c>
      <c r="D109" s="70">
        <f t="shared" si="3"/>
        <v>0</v>
      </c>
      <c r="E109" s="70">
        <f t="shared" si="6"/>
        <v>0</v>
      </c>
      <c r="F109">
        <f t="shared" si="4"/>
        <v>1</v>
      </c>
    </row>
    <row r="110" spans="1:6" hidden="1" x14ac:dyDescent="0.25">
      <c r="A110">
        <v>1</v>
      </c>
      <c r="B110" s="60">
        <f t="shared" si="5"/>
        <v>0</v>
      </c>
      <c r="C110" s="70">
        <f t="shared" si="2"/>
        <v>0</v>
      </c>
      <c r="D110" s="70">
        <f t="shared" si="3"/>
        <v>0</v>
      </c>
      <c r="E110" s="70">
        <f t="shared" si="6"/>
        <v>0</v>
      </c>
      <c r="F110">
        <f t="shared" si="4"/>
        <v>1</v>
      </c>
    </row>
    <row r="111" spans="1:6" hidden="1" x14ac:dyDescent="0.25">
      <c r="A111">
        <v>2</v>
      </c>
      <c r="B111" s="60">
        <f t="shared" si="5"/>
        <v>0</v>
      </c>
      <c r="C111" s="70">
        <f t="shared" si="2"/>
        <v>0</v>
      </c>
      <c r="D111" s="70">
        <f t="shared" si="3"/>
        <v>0</v>
      </c>
      <c r="E111" s="70">
        <f t="shared" si="6"/>
        <v>0</v>
      </c>
      <c r="F111">
        <f t="shared" si="4"/>
        <v>1</v>
      </c>
    </row>
    <row r="112" spans="1:6" hidden="1" x14ac:dyDescent="0.25">
      <c r="A112">
        <v>3</v>
      </c>
      <c r="B112" s="60">
        <f t="shared" si="5"/>
        <v>0</v>
      </c>
      <c r="C112" s="70">
        <f t="shared" si="2"/>
        <v>0</v>
      </c>
      <c r="D112" s="70">
        <f t="shared" si="3"/>
        <v>0</v>
      </c>
      <c r="E112" s="70">
        <f t="shared" si="6"/>
        <v>0</v>
      </c>
      <c r="F112">
        <f t="shared" si="4"/>
        <v>1</v>
      </c>
    </row>
    <row r="113" spans="1:6" hidden="1" x14ac:dyDescent="0.25">
      <c r="A113">
        <v>4</v>
      </c>
      <c r="B113" s="60">
        <f t="shared" si="5"/>
        <v>0</v>
      </c>
      <c r="C113" s="70">
        <f t="shared" si="2"/>
        <v>0</v>
      </c>
      <c r="D113" s="70">
        <f t="shared" si="3"/>
        <v>0</v>
      </c>
      <c r="E113" s="70">
        <f t="shared" si="6"/>
        <v>0</v>
      </c>
      <c r="F113">
        <f t="shared" si="4"/>
        <v>1</v>
      </c>
    </row>
    <row r="114" spans="1:6" hidden="1" x14ac:dyDescent="0.25">
      <c r="A114">
        <v>5</v>
      </c>
      <c r="B114" s="60">
        <f t="shared" si="5"/>
        <v>0</v>
      </c>
      <c r="C114" s="70">
        <f t="shared" si="2"/>
        <v>0</v>
      </c>
      <c r="D114" s="70">
        <f t="shared" si="3"/>
        <v>0</v>
      </c>
      <c r="E114" s="70">
        <f t="shared" si="6"/>
        <v>0</v>
      </c>
      <c r="F114">
        <f t="shared" si="4"/>
        <v>1</v>
      </c>
    </row>
    <row r="115" spans="1:6" hidden="1" x14ac:dyDescent="0.25">
      <c r="A115">
        <v>6</v>
      </c>
      <c r="B115" s="60">
        <f t="shared" si="5"/>
        <v>0</v>
      </c>
      <c r="C115" s="70">
        <f t="shared" si="2"/>
        <v>0</v>
      </c>
      <c r="D115" s="70">
        <f t="shared" si="3"/>
        <v>0</v>
      </c>
      <c r="E115" s="70">
        <f t="shared" si="6"/>
        <v>0</v>
      </c>
      <c r="F115">
        <f t="shared" si="4"/>
        <v>1</v>
      </c>
    </row>
    <row r="116" spans="1:6" hidden="1" x14ac:dyDescent="0.25">
      <c r="A116">
        <v>7</v>
      </c>
      <c r="B116" s="60">
        <f t="shared" si="5"/>
        <v>0</v>
      </c>
      <c r="C116" s="70">
        <f t="shared" si="2"/>
        <v>0</v>
      </c>
      <c r="D116" s="70">
        <f t="shared" si="3"/>
        <v>0</v>
      </c>
      <c r="E116" s="70">
        <f t="shared" si="6"/>
        <v>0</v>
      </c>
      <c r="F116">
        <f t="shared" si="4"/>
        <v>1</v>
      </c>
    </row>
    <row r="117" spans="1:6" hidden="1" x14ac:dyDescent="0.25">
      <c r="A117">
        <v>8</v>
      </c>
      <c r="B117" s="60">
        <f t="shared" si="5"/>
        <v>0</v>
      </c>
      <c r="C117" s="70">
        <f t="shared" si="2"/>
        <v>0</v>
      </c>
      <c r="D117" s="70">
        <f t="shared" si="3"/>
        <v>0</v>
      </c>
      <c r="E117" s="70">
        <f t="shared" si="6"/>
        <v>0</v>
      </c>
      <c r="F117">
        <f t="shared" si="4"/>
        <v>1</v>
      </c>
    </row>
    <row r="118" spans="1:6" hidden="1" x14ac:dyDescent="0.25">
      <c r="A118">
        <v>9</v>
      </c>
      <c r="B118" s="60">
        <f t="shared" si="5"/>
        <v>0</v>
      </c>
      <c r="C118" s="70">
        <f t="shared" si="2"/>
        <v>0</v>
      </c>
      <c r="D118" s="70">
        <f t="shared" si="3"/>
        <v>0</v>
      </c>
      <c r="E118" s="70">
        <f t="shared" si="6"/>
        <v>0</v>
      </c>
      <c r="F118">
        <f t="shared" si="4"/>
        <v>1</v>
      </c>
    </row>
    <row r="119" spans="1:6" hidden="1" x14ac:dyDescent="0.25">
      <c r="A119">
        <v>10</v>
      </c>
      <c r="B119" s="60">
        <f t="shared" si="5"/>
        <v>0</v>
      </c>
      <c r="C119" s="70">
        <f t="shared" si="2"/>
        <v>0</v>
      </c>
      <c r="D119" s="70">
        <f t="shared" si="3"/>
        <v>0</v>
      </c>
      <c r="E119" s="70">
        <f t="shared" si="6"/>
        <v>0</v>
      </c>
      <c r="F119">
        <f t="shared" si="4"/>
        <v>1</v>
      </c>
    </row>
    <row r="120" spans="1:6" hidden="1" x14ac:dyDescent="0.25">
      <c r="A120">
        <v>11</v>
      </c>
      <c r="B120" s="60">
        <f t="shared" si="5"/>
        <v>0</v>
      </c>
      <c r="C120" s="70">
        <f t="shared" si="2"/>
        <v>0</v>
      </c>
      <c r="D120" s="70">
        <f t="shared" si="3"/>
        <v>0</v>
      </c>
      <c r="E120" s="70">
        <f t="shared" si="6"/>
        <v>0</v>
      </c>
      <c r="F120">
        <f t="shared" si="4"/>
        <v>1</v>
      </c>
    </row>
    <row r="121" spans="1:6" hidden="1" x14ac:dyDescent="0.25">
      <c r="A121">
        <v>12</v>
      </c>
      <c r="B121" s="60">
        <f t="shared" si="5"/>
        <v>0</v>
      </c>
      <c r="C121" s="70">
        <f t="shared" si="2"/>
        <v>0</v>
      </c>
      <c r="D121" s="70">
        <f t="shared" si="3"/>
        <v>0</v>
      </c>
      <c r="E121" s="70">
        <f t="shared" si="6"/>
        <v>0</v>
      </c>
      <c r="F121">
        <f t="shared" si="4"/>
        <v>1</v>
      </c>
    </row>
    <row r="122" spans="1:6" hidden="1" x14ac:dyDescent="0.25">
      <c r="A122">
        <v>1</v>
      </c>
      <c r="B122" s="60">
        <f t="shared" si="5"/>
        <v>0</v>
      </c>
      <c r="C122" s="70">
        <f t="shared" si="2"/>
        <v>0</v>
      </c>
      <c r="D122" s="70">
        <f t="shared" si="3"/>
        <v>0</v>
      </c>
      <c r="E122" s="70">
        <f t="shared" si="6"/>
        <v>0</v>
      </c>
      <c r="F122">
        <f t="shared" si="4"/>
        <v>1</v>
      </c>
    </row>
    <row r="123" spans="1:6" hidden="1" x14ac:dyDescent="0.25">
      <c r="A123">
        <v>2</v>
      </c>
      <c r="B123" s="60">
        <f t="shared" si="5"/>
        <v>0</v>
      </c>
      <c r="C123" s="70">
        <f t="shared" si="2"/>
        <v>0</v>
      </c>
      <c r="D123" s="70">
        <f t="shared" si="3"/>
        <v>0</v>
      </c>
      <c r="E123" s="70">
        <f t="shared" si="6"/>
        <v>0</v>
      </c>
      <c r="F123">
        <f t="shared" si="4"/>
        <v>1</v>
      </c>
    </row>
    <row r="124" spans="1:6" hidden="1" x14ac:dyDescent="0.25">
      <c r="A124">
        <v>3</v>
      </c>
      <c r="B124" s="60">
        <f t="shared" si="5"/>
        <v>0</v>
      </c>
      <c r="C124" s="70">
        <f t="shared" si="2"/>
        <v>0</v>
      </c>
      <c r="D124" s="70">
        <f t="shared" si="3"/>
        <v>0</v>
      </c>
      <c r="E124" s="70">
        <f t="shared" si="6"/>
        <v>0</v>
      </c>
      <c r="F124">
        <f t="shared" si="4"/>
        <v>1</v>
      </c>
    </row>
    <row r="125" spans="1:6" hidden="1" x14ac:dyDescent="0.25">
      <c r="A125">
        <v>4</v>
      </c>
      <c r="B125" s="60">
        <f t="shared" si="5"/>
        <v>0</v>
      </c>
      <c r="C125" s="70">
        <f t="shared" si="2"/>
        <v>0</v>
      </c>
      <c r="D125" s="70">
        <f t="shared" si="3"/>
        <v>0</v>
      </c>
      <c r="E125" s="70">
        <f t="shared" si="6"/>
        <v>0</v>
      </c>
      <c r="F125">
        <f t="shared" si="4"/>
        <v>1</v>
      </c>
    </row>
    <row r="126" spans="1:6" hidden="1" x14ac:dyDescent="0.25">
      <c r="A126">
        <v>5</v>
      </c>
      <c r="B126" s="60">
        <f t="shared" si="5"/>
        <v>0</v>
      </c>
      <c r="C126" s="70">
        <f t="shared" si="2"/>
        <v>0</v>
      </c>
      <c r="D126" s="70">
        <f t="shared" si="3"/>
        <v>0</v>
      </c>
      <c r="E126" s="70">
        <f t="shared" si="6"/>
        <v>0</v>
      </c>
      <c r="F126">
        <f t="shared" si="4"/>
        <v>1</v>
      </c>
    </row>
    <row r="127" spans="1:6" hidden="1" x14ac:dyDescent="0.25">
      <c r="A127">
        <v>6</v>
      </c>
      <c r="B127" s="60">
        <f t="shared" si="5"/>
        <v>0</v>
      </c>
      <c r="C127" s="70">
        <f t="shared" ref="C127:C133" si="7">$C$19/12</f>
        <v>0</v>
      </c>
      <c r="D127" s="70">
        <f t="shared" ref="D127:D133" si="8">C127-B127</f>
        <v>0</v>
      </c>
      <c r="E127" s="70">
        <f t="shared" si="6"/>
        <v>0</v>
      </c>
      <c r="F127">
        <f t="shared" ref="F127:F133" si="9">IF(E127&gt;0,0,1)</f>
        <v>1</v>
      </c>
    </row>
    <row r="128" spans="1:6" hidden="1" x14ac:dyDescent="0.25">
      <c r="A128">
        <v>7</v>
      </c>
      <c r="B128" s="60">
        <f t="shared" ref="B128:B133" si="10">$C$34/12</f>
        <v>0</v>
      </c>
      <c r="C128" s="70">
        <f t="shared" si="7"/>
        <v>0</v>
      </c>
      <c r="D128" s="70">
        <f t="shared" si="8"/>
        <v>0</v>
      </c>
      <c r="E128" s="70">
        <f t="shared" ref="E128:E133" si="11">E127+D128</f>
        <v>0</v>
      </c>
      <c r="F128">
        <f t="shared" si="9"/>
        <v>1</v>
      </c>
    </row>
    <row r="129" spans="1:6" hidden="1" x14ac:dyDescent="0.25">
      <c r="A129">
        <v>8</v>
      </c>
      <c r="B129" s="60">
        <f t="shared" si="10"/>
        <v>0</v>
      </c>
      <c r="C129" s="70">
        <f t="shared" si="7"/>
        <v>0</v>
      </c>
      <c r="D129" s="70">
        <f t="shared" si="8"/>
        <v>0</v>
      </c>
      <c r="E129" s="70">
        <f t="shared" si="11"/>
        <v>0</v>
      </c>
      <c r="F129">
        <f t="shared" si="9"/>
        <v>1</v>
      </c>
    </row>
    <row r="130" spans="1:6" hidden="1" x14ac:dyDescent="0.25">
      <c r="A130">
        <v>9</v>
      </c>
      <c r="B130" s="60">
        <f t="shared" si="10"/>
        <v>0</v>
      </c>
      <c r="C130" s="70">
        <f t="shared" si="7"/>
        <v>0</v>
      </c>
      <c r="D130" s="70">
        <f t="shared" si="8"/>
        <v>0</v>
      </c>
      <c r="E130" s="70">
        <f t="shared" si="11"/>
        <v>0</v>
      </c>
      <c r="F130">
        <f t="shared" si="9"/>
        <v>1</v>
      </c>
    </row>
    <row r="131" spans="1:6" hidden="1" x14ac:dyDescent="0.25">
      <c r="A131">
        <v>10</v>
      </c>
      <c r="B131" s="60">
        <f t="shared" si="10"/>
        <v>0</v>
      </c>
      <c r="C131" s="70">
        <f t="shared" si="7"/>
        <v>0</v>
      </c>
      <c r="D131" s="70">
        <f t="shared" si="8"/>
        <v>0</v>
      </c>
      <c r="E131" s="70">
        <f t="shared" si="11"/>
        <v>0</v>
      </c>
      <c r="F131">
        <f t="shared" si="9"/>
        <v>1</v>
      </c>
    </row>
    <row r="132" spans="1:6" hidden="1" x14ac:dyDescent="0.25">
      <c r="A132">
        <v>11</v>
      </c>
      <c r="B132" s="60">
        <f t="shared" si="10"/>
        <v>0</v>
      </c>
      <c r="C132" s="70">
        <f t="shared" si="7"/>
        <v>0</v>
      </c>
      <c r="D132" s="70">
        <f t="shared" si="8"/>
        <v>0</v>
      </c>
      <c r="E132" s="70">
        <f t="shared" si="11"/>
        <v>0</v>
      </c>
      <c r="F132">
        <f t="shared" si="9"/>
        <v>1</v>
      </c>
    </row>
    <row r="133" spans="1:6" hidden="1" x14ac:dyDescent="0.25">
      <c r="A133">
        <v>12</v>
      </c>
      <c r="B133" s="60">
        <f t="shared" si="10"/>
        <v>0</v>
      </c>
      <c r="C133" s="70">
        <f t="shared" si="7"/>
        <v>0</v>
      </c>
      <c r="D133" s="70">
        <f t="shared" si="8"/>
        <v>0</v>
      </c>
      <c r="E133" s="70">
        <f t="shared" si="11"/>
        <v>0</v>
      </c>
      <c r="F133">
        <f t="shared" si="9"/>
        <v>1</v>
      </c>
    </row>
  </sheetData>
  <mergeCells count="2">
    <mergeCell ref="A9:A13"/>
    <mergeCell ref="A14:A18"/>
  </mergeCells>
  <conditionalFormatting sqref="C44">
    <cfRule type="cellIs" dxfId="99" priority="18" operator="lessThan">
      <formula>0</formula>
    </cfRule>
    <cfRule type="cellIs" dxfId="98" priority="19" operator="greaterThanOrEqual">
      <formula>0</formula>
    </cfRule>
  </conditionalFormatting>
  <conditionalFormatting sqref="C48">
    <cfRule type="cellIs" dxfId="97" priority="16" operator="lessThan">
      <formula>0</formula>
    </cfRule>
    <cfRule type="cellIs" dxfId="96" priority="17" operator="greaterThanOrEqual">
      <formula>0</formula>
    </cfRule>
  </conditionalFormatting>
  <conditionalFormatting sqref="C45">
    <cfRule type="cellIs" dxfId="95" priority="14" operator="lessThan">
      <formula>0</formula>
    </cfRule>
    <cfRule type="cellIs" dxfId="94" priority="15" operator="greaterThanOrEqual">
      <formula>0</formula>
    </cfRule>
  </conditionalFormatting>
  <conditionalFormatting sqref="C49">
    <cfRule type="cellIs" dxfId="93" priority="12" operator="lessThan">
      <formula>0</formula>
    </cfRule>
    <cfRule type="cellIs" dxfId="92" priority="13" operator="greaterThanOrEqual">
      <formula>0</formula>
    </cfRule>
  </conditionalFormatting>
  <conditionalFormatting sqref="C42">
    <cfRule type="cellIs" dxfId="91" priority="9" operator="greaterThan">
      <formula>3</formula>
    </cfRule>
    <cfRule type="cellIs" dxfId="90" priority="10" operator="between">
      <formula>2</formula>
      <formula>3</formula>
    </cfRule>
    <cfRule type="cellIs" dxfId="89" priority="11" operator="lessThan">
      <formula>2</formula>
    </cfRule>
  </conditionalFormatting>
  <conditionalFormatting sqref="C46">
    <cfRule type="cellIs" dxfId="88" priority="3" operator="lessThan">
      <formula>0</formula>
    </cfRule>
    <cfRule type="cellIs" dxfId="87" priority="4" operator="greaterThanOrEqual">
      <formula>0</formula>
    </cfRule>
  </conditionalFormatting>
  <conditionalFormatting sqref="C50">
    <cfRule type="cellIs" dxfId="86" priority="1" operator="lessThan">
      <formula>0</formula>
    </cfRule>
    <cfRule type="cellIs" dxfId="85" priority="2" operator="greaterThanOrEqual">
      <formula>0</formula>
    </cfRule>
  </conditionalFormatting>
  <pageMargins left="0.25" right="0.25" top="0.25" bottom="0.25" header="0.3" footer="0.3"/>
  <pageSetup scale="7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'Validation inputs'!$C$22:$D$22</xm:f>
          </x14:formula1>
          <xm:sqref>C33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6"/>
  <sheetViews>
    <sheetView tabSelected="1" zoomScale="80" zoomScaleNormal="80" workbookViewId="0">
      <selection activeCell="B63" sqref="B63"/>
    </sheetView>
  </sheetViews>
  <sheetFormatPr defaultRowHeight="15" x14ac:dyDescent="0.25"/>
  <cols>
    <col min="1" max="1" width="41" customWidth="1"/>
    <col min="2" max="2" width="46" customWidth="1"/>
    <col min="3" max="3" width="26.7109375" customWidth="1"/>
    <col min="4" max="4" width="58.5703125" customWidth="1"/>
    <col min="5" max="5" width="24.140625" customWidth="1"/>
    <col min="6" max="6" width="13.28515625" hidden="1" customWidth="1"/>
    <col min="7" max="7" width="13.28515625" customWidth="1"/>
    <col min="8" max="8" width="13.85546875" customWidth="1"/>
    <col min="9" max="9" width="19.140625" customWidth="1"/>
  </cols>
  <sheetData>
    <row r="1" spans="1:5" ht="18.75" x14ac:dyDescent="0.3">
      <c r="A1" s="3" t="s">
        <v>57</v>
      </c>
    </row>
    <row r="2" spans="1:5" ht="18.75" x14ac:dyDescent="0.3">
      <c r="A2" s="3" t="s">
        <v>45</v>
      </c>
    </row>
    <row r="3" spans="1:5" ht="7.5" customHeight="1" x14ac:dyDescent="0.25"/>
    <row r="4" spans="1:5" ht="18.75" x14ac:dyDescent="0.3">
      <c r="A4" s="3" t="s">
        <v>1</v>
      </c>
      <c r="B4" s="86"/>
      <c r="C4" s="87"/>
      <c r="D4" s="88"/>
    </row>
    <row r="5" spans="1:5" ht="18.75" x14ac:dyDescent="0.3">
      <c r="A5" s="3" t="s">
        <v>80</v>
      </c>
      <c r="B5" s="92"/>
      <c r="C5" s="93"/>
      <c r="D5" s="94"/>
    </row>
    <row r="6" spans="1:5" ht="18.75" x14ac:dyDescent="0.3">
      <c r="A6" s="3" t="s">
        <v>2</v>
      </c>
      <c r="B6" s="89"/>
      <c r="C6" s="90"/>
      <c r="D6" s="91"/>
    </row>
    <row r="7" spans="1:5" ht="7.5" customHeight="1" thickBot="1" x14ac:dyDescent="0.35">
      <c r="A7" s="3"/>
      <c r="B7" s="12"/>
      <c r="C7" s="13"/>
      <c r="D7" s="13"/>
    </row>
    <row r="8" spans="1:5" ht="32.25" customHeight="1" thickBot="1" x14ac:dyDescent="0.3">
      <c r="A8" s="5" t="s">
        <v>60</v>
      </c>
      <c r="B8" s="6" t="s">
        <v>63</v>
      </c>
      <c r="C8" s="6" t="s">
        <v>56</v>
      </c>
      <c r="D8" s="4" t="s">
        <v>0</v>
      </c>
      <c r="E8" s="2"/>
    </row>
    <row r="9" spans="1:5" ht="15" customHeight="1" x14ac:dyDescent="0.25">
      <c r="A9" s="102" t="s">
        <v>61</v>
      </c>
      <c r="B9" s="9"/>
      <c r="C9" s="55"/>
      <c r="D9" s="10"/>
    </row>
    <row r="10" spans="1:5" ht="15" customHeight="1" x14ac:dyDescent="0.25">
      <c r="A10" s="103"/>
      <c r="B10" s="9"/>
      <c r="C10" s="55"/>
      <c r="D10" s="10"/>
    </row>
    <row r="11" spans="1:5" ht="15" customHeight="1" x14ac:dyDescent="0.25">
      <c r="A11" s="103"/>
      <c r="B11" s="9"/>
      <c r="C11" s="55"/>
      <c r="D11" s="11"/>
    </row>
    <row r="12" spans="1:5" ht="15" customHeight="1" x14ac:dyDescent="0.25">
      <c r="A12" s="103"/>
      <c r="B12" s="9"/>
      <c r="C12" s="55"/>
      <c r="D12" s="10"/>
    </row>
    <row r="13" spans="1:5" ht="15" customHeight="1" x14ac:dyDescent="0.25">
      <c r="A13" s="104"/>
      <c r="B13" s="9"/>
      <c r="C13" s="55"/>
      <c r="D13" s="10"/>
    </row>
    <row r="14" spans="1:5" ht="15" customHeight="1" x14ac:dyDescent="0.25">
      <c r="A14" s="105" t="s">
        <v>62</v>
      </c>
      <c r="B14" s="9"/>
      <c r="C14" s="55"/>
      <c r="D14" s="10"/>
    </row>
    <row r="15" spans="1:5" ht="15" customHeight="1" x14ac:dyDescent="0.25">
      <c r="A15" s="103"/>
      <c r="B15" s="9"/>
      <c r="C15" s="55"/>
      <c r="D15" s="11"/>
    </row>
    <row r="16" spans="1:5" ht="15" customHeight="1" x14ac:dyDescent="0.25">
      <c r="A16" s="103"/>
      <c r="B16" s="9"/>
      <c r="C16" s="55"/>
      <c r="D16" s="10"/>
    </row>
    <row r="17" spans="1:6" ht="15" customHeight="1" x14ac:dyDescent="0.25">
      <c r="A17" s="103"/>
      <c r="B17" s="9"/>
      <c r="C17" s="55"/>
      <c r="D17" s="10"/>
    </row>
    <row r="18" spans="1:6" ht="15" customHeight="1" thickBot="1" x14ac:dyDescent="0.3">
      <c r="A18" s="104"/>
      <c r="B18" s="9"/>
      <c r="C18" s="55"/>
      <c r="D18" s="10"/>
    </row>
    <row r="19" spans="1:6" ht="32.25" customHeight="1" thickBot="1" x14ac:dyDescent="0.3">
      <c r="A19" s="28"/>
      <c r="B19" s="7" t="s">
        <v>84</v>
      </c>
      <c r="C19" s="8">
        <v>28000</v>
      </c>
      <c r="D19" s="1"/>
      <c r="F19" t="s">
        <v>102</v>
      </c>
    </row>
    <row r="20" spans="1:6" ht="15" customHeight="1" x14ac:dyDescent="0.25">
      <c r="A20" s="28"/>
      <c r="B20" s="29"/>
      <c r="C20" s="30"/>
      <c r="D20" s="21" t="s">
        <v>59</v>
      </c>
    </row>
    <row r="21" spans="1:6" ht="16.5" customHeight="1" x14ac:dyDescent="0.3">
      <c r="A21" s="77" t="s">
        <v>94</v>
      </c>
      <c r="B21" s="14" t="s">
        <v>64</v>
      </c>
      <c r="C21" s="56">
        <v>100000</v>
      </c>
    </row>
    <row r="22" spans="1:6" ht="16.5" customHeight="1" x14ac:dyDescent="0.3">
      <c r="A22" s="83" t="s">
        <v>96</v>
      </c>
      <c r="B22" s="14" t="s">
        <v>65</v>
      </c>
      <c r="C22" s="56">
        <v>50000</v>
      </c>
    </row>
    <row r="23" spans="1:6" ht="16.5" customHeight="1" x14ac:dyDescent="0.25">
      <c r="B23" s="14"/>
      <c r="C23" s="30"/>
    </row>
    <row r="24" spans="1:6" ht="16.5" customHeight="1" x14ac:dyDescent="0.25">
      <c r="B24" s="14" t="s">
        <v>83</v>
      </c>
      <c r="C24" s="55">
        <v>8996</v>
      </c>
      <c r="F24">
        <f>C24*C25</f>
        <v>26988</v>
      </c>
    </row>
    <row r="25" spans="1:6" ht="16.5" customHeight="1" x14ac:dyDescent="0.25">
      <c r="B25" s="14" t="s">
        <v>66</v>
      </c>
      <c r="C25" s="56">
        <v>3</v>
      </c>
    </row>
    <row r="26" spans="1:6" s="71" customFormat="1" ht="16.5" customHeight="1" x14ac:dyDescent="0.25">
      <c r="B26" s="72"/>
      <c r="C26" s="73"/>
    </row>
    <row r="27" spans="1:6" ht="16.5" customHeight="1" x14ac:dyDescent="0.25">
      <c r="B27" s="14" t="s">
        <v>100</v>
      </c>
      <c r="C27" s="76">
        <v>1500</v>
      </c>
      <c r="D27" t="s">
        <v>101</v>
      </c>
      <c r="F27">
        <f>C27*C28</f>
        <v>10500</v>
      </c>
    </row>
    <row r="28" spans="1:6" ht="16.5" customHeight="1" x14ac:dyDescent="0.25">
      <c r="B28" s="14" t="s">
        <v>54</v>
      </c>
      <c r="C28" s="56">
        <v>7</v>
      </c>
    </row>
    <row r="29" spans="1:6" s="74" customFormat="1" ht="16.5" customHeight="1" x14ac:dyDescent="0.25">
      <c r="B29" s="17"/>
      <c r="C29" s="75"/>
    </row>
    <row r="30" spans="1:6" ht="16.5" hidden="1" customHeight="1" x14ac:dyDescent="0.25">
      <c r="B30" s="14" t="s">
        <v>51</v>
      </c>
      <c r="C30" s="50">
        <f>IF(C32="Gold",'Validation inputs'!D33,0)</f>
        <v>0</v>
      </c>
    </row>
    <row r="31" spans="1:6" ht="16.5" hidden="1" customHeight="1" x14ac:dyDescent="0.25">
      <c r="B31" s="14" t="s">
        <v>52</v>
      </c>
      <c r="C31">
        <f>IF(C32="Silver",'Validation inputs'!D34,0)</f>
        <v>420</v>
      </c>
    </row>
    <row r="32" spans="1:6" ht="16.5" customHeight="1" x14ac:dyDescent="0.25">
      <c r="B32" s="14" t="s">
        <v>67</v>
      </c>
      <c r="C32" s="85" t="s">
        <v>9</v>
      </c>
      <c r="D32" t="str">
        <f>IF(C32="Gold",'Validation inputs'!F33,IF(C32="Silver",'Validation inputs'!F34,IF(C32="None",'Validation inputs'!#REF!)))</f>
        <v>Includes Annual PM visit along with wear parts</v>
      </c>
    </row>
    <row r="33" spans="2:6" ht="16.5" customHeight="1" x14ac:dyDescent="0.25">
      <c r="B33" s="101" t="s">
        <v>105</v>
      </c>
      <c r="C33" s="54">
        <f>SUM(C30:C31)*C25</f>
        <v>1260</v>
      </c>
      <c r="F33" s="60">
        <f>C33*3</f>
        <v>3780</v>
      </c>
    </row>
    <row r="34" spans="2:6" ht="16.5" customHeight="1" x14ac:dyDescent="0.25">
      <c r="B34" s="14"/>
    </row>
    <row r="35" spans="2:6" ht="16.5" customHeight="1" x14ac:dyDescent="0.25">
      <c r="B35" s="14" t="s">
        <v>99</v>
      </c>
      <c r="C35" s="80">
        <f>8*(C22/'Validation inputs'!D18)</f>
        <v>88.888888888888886</v>
      </c>
      <c r="D35" t="s">
        <v>104</v>
      </c>
      <c r="F35" s="81">
        <f>C35*3</f>
        <v>266.66666666666663</v>
      </c>
    </row>
    <row r="36" spans="2:6" ht="16.5" customHeight="1" x14ac:dyDescent="0.25">
      <c r="B36" s="14"/>
      <c r="C36" s="78"/>
      <c r="D36" s="79"/>
    </row>
    <row r="37" spans="2:6" ht="16.5" customHeight="1" x14ac:dyDescent="0.25">
      <c r="B37" s="14" t="s">
        <v>87</v>
      </c>
      <c r="C37" s="84">
        <v>495</v>
      </c>
      <c r="D37" t="s">
        <v>93</v>
      </c>
      <c r="F37" s="96">
        <f>C37*C25</f>
        <v>1485</v>
      </c>
    </row>
    <row r="38" spans="2:6" ht="16.5" customHeight="1" x14ac:dyDescent="0.25">
      <c r="B38" s="14" t="s">
        <v>92</v>
      </c>
      <c r="C38" s="84">
        <v>195</v>
      </c>
      <c r="D38" t="s">
        <v>93</v>
      </c>
      <c r="F38" s="96">
        <f>C38*C28</f>
        <v>1365</v>
      </c>
    </row>
    <row r="39" spans="2:6" ht="16.5" customHeight="1" x14ac:dyDescent="0.25">
      <c r="F39" s="98">
        <f>SUM(F24:F38)</f>
        <v>44384.666666666664</v>
      </c>
    </row>
    <row r="40" spans="2:6" ht="16.5" customHeight="1" x14ac:dyDescent="0.25">
      <c r="B40" s="14" t="s">
        <v>3</v>
      </c>
      <c r="C40" s="53">
        <f>SUM(F65:F136)/12</f>
        <v>1.5</v>
      </c>
      <c r="D40" s="20" t="s">
        <v>58</v>
      </c>
      <c r="F40" s="98">
        <f>F39/C40</f>
        <v>29589.777777777777</v>
      </c>
    </row>
    <row r="41" spans="2:6" ht="16.5" customHeight="1" x14ac:dyDescent="0.25">
      <c r="B41" s="15"/>
      <c r="C41" s="15"/>
      <c r="D41" s="19"/>
    </row>
    <row r="42" spans="2:6" ht="16.5" customHeight="1" x14ac:dyDescent="0.25">
      <c r="B42" s="14" t="s">
        <v>5</v>
      </c>
      <c r="C42" s="16">
        <f>(($C$19*3)-SUM($B$51:$B$53))/SUM($B$51:$B$53)</f>
        <v>0.89254547366207526</v>
      </c>
      <c r="D42" s="19"/>
    </row>
    <row r="43" spans="2:6" ht="16.5" customHeight="1" x14ac:dyDescent="0.25">
      <c r="B43" s="17" t="s">
        <v>4</v>
      </c>
      <c r="C43" s="18">
        <f>ROUND((C19*3)-(C24*C25)-(C27*C28)-(C33*3)-(C37*C25)-(C38*C28)-(C35*3),2)</f>
        <v>39615.33</v>
      </c>
      <c r="D43" s="20"/>
    </row>
    <row r="44" spans="2:6" ht="16.5" customHeight="1" x14ac:dyDescent="0.25">
      <c r="B44" s="17" t="s">
        <v>97</v>
      </c>
      <c r="C44" s="95">
        <f>SUM(B51:B53)/(SUM(C21:C22)*3)</f>
        <v>9.8632592592592605E-2</v>
      </c>
      <c r="D44" s="20"/>
    </row>
    <row r="45" spans="2:6" ht="16.5" customHeight="1" x14ac:dyDescent="0.25">
      <c r="B45" s="15"/>
      <c r="C45" s="15"/>
      <c r="D45" s="19"/>
    </row>
    <row r="46" spans="2:6" ht="16.5" customHeight="1" x14ac:dyDescent="0.25">
      <c r="B46" s="14" t="s">
        <v>6</v>
      </c>
      <c r="C46" s="16">
        <f>(($C$19*5)-SUM($B$51:$B$55))/SUM($B$51:$B$55)</f>
        <v>1.973507464447706</v>
      </c>
      <c r="D46" s="19"/>
    </row>
    <row r="47" spans="2:6" ht="16.5" customHeight="1" x14ac:dyDescent="0.25">
      <c r="B47" s="17" t="s">
        <v>7</v>
      </c>
      <c r="C47" s="18">
        <f>ROUND((C19*5)-(C24*C25)-(C27*C28)-(C33*5)-(C37*C25)-(C38*C28)-(C35*5),1)</f>
        <v>92917.6</v>
      </c>
      <c r="D47" s="20"/>
    </row>
    <row r="48" spans="2:6" ht="16.5" customHeight="1" x14ac:dyDescent="0.25">
      <c r="B48" s="17" t="s">
        <v>98</v>
      </c>
      <c r="C48" s="95">
        <f>SUM(B51:B55)/(SUM(C21:C22)*5)</f>
        <v>6.2776592592592606E-2</v>
      </c>
      <c r="D48" s="20"/>
    </row>
    <row r="50" spans="1:9" x14ac:dyDescent="0.25">
      <c r="A50" s="82" t="s">
        <v>95</v>
      </c>
      <c r="B50" s="64" t="s">
        <v>74</v>
      </c>
      <c r="C50" s="64" t="s">
        <v>75</v>
      </c>
      <c r="D50" s="64" t="s">
        <v>76</v>
      </c>
      <c r="E50" s="64" t="s">
        <v>77</v>
      </c>
    </row>
    <row r="51" spans="1:9" x14ac:dyDescent="0.25">
      <c r="A51" s="65" t="s">
        <v>69</v>
      </c>
      <c r="B51" s="62">
        <f>(C24*C25)+(C27*C28)+(C33)+(C37*C25)+(C38*C28)+(C35)</f>
        <v>41686.888888888891</v>
      </c>
      <c r="C51" s="62">
        <f>$C$19</f>
        <v>28000</v>
      </c>
      <c r="D51" s="62">
        <f>C51-B51</f>
        <v>-13686.888888888891</v>
      </c>
      <c r="E51" s="62">
        <f>D51</f>
        <v>-13686.888888888891</v>
      </c>
    </row>
    <row r="52" spans="1:9" x14ac:dyDescent="0.25">
      <c r="A52" s="66" t="s">
        <v>70</v>
      </c>
      <c r="B52" s="63">
        <f>$C$33+($C$35)</f>
        <v>1348.8888888888889</v>
      </c>
      <c r="C52" s="63">
        <f t="shared" ref="C52:C55" si="0">$C$19</f>
        <v>28000</v>
      </c>
      <c r="D52" s="63">
        <f t="shared" ref="D52:D55" si="1">C52-B52</f>
        <v>26651.111111111109</v>
      </c>
      <c r="E52" s="63">
        <f>E51+D52</f>
        <v>12964.222222222219</v>
      </c>
    </row>
    <row r="53" spans="1:9" x14ac:dyDescent="0.25">
      <c r="A53" s="65" t="s">
        <v>71</v>
      </c>
      <c r="B53" s="68">
        <f t="shared" ref="B53:B55" si="2">$C$33+($C$35)</f>
        <v>1348.8888888888889</v>
      </c>
      <c r="C53" s="68">
        <f t="shared" si="0"/>
        <v>28000</v>
      </c>
      <c r="D53" s="68">
        <f t="shared" si="1"/>
        <v>26651.111111111109</v>
      </c>
      <c r="E53" s="68">
        <f>ROUND((E52+D53),2)</f>
        <v>39615.33</v>
      </c>
    </row>
    <row r="54" spans="1:9" x14ac:dyDescent="0.25">
      <c r="A54" s="66" t="s">
        <v>72</v>
      </c>
      <c r="B54" s="63">
        <f t="shared" si="2"/>
        <v>1348.8888888888889</v>
      </c>
      <c r="C54" s="63">
        <f t="shared" si="0"/>
        <v>28000</v>
      </c>
      <c r="D54" s="63">
        <f t="shared" si="1"/>
        <v>26651.111111111109</v>
      </c>
      <c r="E54" s="63">
        <f>E53+D54</f>
        <v>66266.441111111111</v>
      </c>
    </row>
    <row r="55" spans="1:9" ht="15.75" thickBot="1" x14ac:dyDescent="0.3">
      <c r="A55" s="67" t="s">
        <v>73</v>
      </c>
      <c r="B55" s="69">
        <f t="shared" si="2"/>
        <v>1348.8888888888889</v>
      </c>
      <c r="C55" s="69">
        <f t="shared" si="0"/>
        <v>28000</v>
      </c>
      <c r="D55" s="69">
        <f t="shared" si="1"/>
        <v>26651.111111111109</v>
      </c>
      <c r="E55" s="69">
        <f>ROUND((E54+D55),1)</f>
        <v>92917.6</v>
      </c>
    </row>
    <row r="56" spans="1:9" ht="15.75" thickTop="1" x14ac:dyDescent="0.25">
      <c r="A56" s="100" t="s">
        <v>103</v>
      </c>
      <c r="B56" s="99" t="str">
        <f>IF(F39=(SUM(B51:B53)),"OK","ERROR")</f>
        <v>OK</v>
      </c>
      <c r="C56" s="99" t="str">
        <f>IF(C19*3=(SUM(C51:C53)),"OK","ERROR")</f>
        <v>OK</v>
      </c>
      <c r="D56" s="99" t="str">
        <f>IF(E53=C43,"OK","Check to Match E53 &amp; C43")</f>
        <v>OK</v>
      </c>
      <c r="E56" s="99" t="str">
        <f>IF(E55=C47,"OK","Check to Match E55 &amp; C47")</f>
        <v>OK</v>
      </c>
    </row>
    <row r="59" spans="1:9" ht="15.75" thickBot="1" x14ac:dyDescent="0.3">
      <c r="I59" s="106"/>
    </row>
    <row r="60" spans="1:9" ht="15.75" thickTop="1" x14ac:dyDescent="0.25"/>
    <row r="64" spans="1:9" hidden="1" x14ac:dyDescent="0.25">
      <c r="A64" s="33" t="s">
        <v>88</v>
      </c>
      <c r="B64" s="64" t="s">
        <v>74</v>
      </c>
      <c r="C64" s="64" t="s">
        <v>75</v>
      </c>
      <c r="D64" s="64" t="s">
        <v>76</v>
      </c>
      <c r="E64" s="64" t="s">
        <v>77</v>
      </c>
    </row>
    <row r="65" spans="1:6" hidden="1" x14ac:dyDescent="0.25">
      <c r="A65">
        <v>1</v>
      </c>
      <c r="B65" s="60">
        <f>(C24*C25)+(C27*C28)+(C33/12)+(C37*C25)+(C38*C28)+(C35/12)</f>
        <v>40450.407407407409</v>
      </c>
      <c r="C65" s="70">
        <f>$C$19/12</f>
        <v>2333.3333333333335</v>
      </c>
      <c r="D65" s="70">
        <f>C65-B65</f>
        <v>-38117.074074074073</v>
      </c>
      <c r="E65" s="70">
        <f>D65</f>
        <v>-38117.074074074073</v>
      </c>
      <c r="F65">
        <f>IF(E65&gt;0,0,1)</f>
        <v>1</v>
      </c>
    </row>
    <row r="66" spans="1:6" hidden="1" x14ac:dyDescent="0.25">
      <c r="A66">
        <v>2</v>
      </c>
      <c r="B66" s="60">
        <f>($C$33/12)+($C$35/12)</f>
        <v>112.4074074074074</v>
      </c>
      <c r="C66" s="70">
        <f t="shared" ref="C66:C129" si="3">$C$19/12</f>
        <v>2333.3333333333335</v>
      </c>
      <c r="D66" s="70">
        <f t="shared" ref="D66:D129" si="4">C66-B66</f>
        <v>2220.9259259259261</v>
      </c>
      <c r="E66" s="70">
        <f>E65+D66</f>
        <v>-35896.148148148146</v>
      </c>
      <c r="F66">
        <f t="shared" ref="F66:F129" si="5">IF(E66&gt;0,0,1)</f>
        <v>1</v>
      </c>
    </row>
    <row r="67" spans="1:6" hidden="1" x14ac:dyDescent="0.25">
      <c r="A67">
        <v>3</v>
      </c>
      <c r="B67" s="60">
        <f t="shared" ref="B67:B130" si="6">($C$33/12)+($C$35/12)</f>
        <v>112.4074074074074</v>
      </c>
      <c r="C67" s="70">
        <f t="shared" si="3"/>
        <v>2333.3333333333335</v>
      </c>
      <c r="D67" s="70">
        <f t="shared" si="4"/>
        <v>2220.9259259259261</v>
      </c>
      <c r="E67" s="70">
        <f t="shared" ref="E67:E130" si="7">E66+D67</f>
        <v>-33675.222222222219</v>
      </c>
      <c r="F67">
        <f t="shared" si="5"/>
        <v>1</v>
      </c>
    </row>
    <row r="68" spans="1:6" hidden="1" x14ac:dyDescent="0.25">
      <c r="A68">
        <v>4</v>
      </c>
      <c r="B68" s="60">
        <f t="shared" si="6"/>
        <v>112.4074074074074</v>
      </c>
      <c r="C68" s="70">
        <f t="shared" si="3"/>
        <v>2333.3333333333335</v>
      </c>
      <c r="D68" s="70">
        <f t="shared" si="4"/>
        <v>2220.9259259259261</v>
      </c>
      <c r="E68" s="70">
        <f t="shared" si="7"/>
        <v>-31454.296296296292</v>
      </c>
      <c r="F68">
        <f t="shared" si="5"/>
        <v>1</v>
      </c>
    </row>
    <row r="69" spans="1:6" hidden="1" x14ac:dyDescent="0.25">
      <c r="A69">
        <v>5</v>
      </c>
      <c r="B69" s="60">
        <f t="shared" si="6"/>
        <v>112.4074074074074</v>
      </c>
      <c r="C69" s="70">
        <f t="shared" si="3"/>
        <v>2333.3333333333335</v>
      </c>
      <c r="D69" s="70">
        <f t="shared" si="4"/>
        <v>2220.9259259259261</v>
      </c>
      <c r="E69" s="70">
        <f t="shared" si="7"/>
        <v>-29233.370370370365</v>
      </c>
      <c r="F69">
        <f t="shared" si="5"/>
        <v>1</v>
      </c>
    </row>
    <row r="70" spans="1:6" hidden="1" x14ac:dyDescent="0.25">
      <c r="A70">
        <v>6</v>
      </c>
      <c r="B70" s="60">
        <f t="shared" si="6"/>
        <v>112.4074074074074</v>
      </c>
      <c r="C70" s="70">
        <f t="shared" si="3"/>
        <v>2333.3333333333335</v>
      </c>
      <c r="D70" s="70">
        <f t="shared" si="4"/>
        <v>2220.9259259259261</v>
      </c>
      <c r="E70" s="70">
        <f t="shared" si="7"/>
        <v>-27012.444444444438</v>
      </c>
      <c r="F70">
        <f t="shared" si="5"/>
        <v>1</v>
      </c>
    </row>
    <row r="71" spans="1:6" hidden="1" x14ac:dyDescent="0.25">
      <c r="A71">
        <v>7</v>
      </c>
      <c r="B71" s="60">
        <f t="shared" si="6"/>
        <v>112.4074074074074</v>
      </c>
      <c r="C71" s="70">
        <f t="shared" si="3"/>
        <v>2333.3333333333335</v>
      </c>
      <c r="D71" s="70">
        <f t="shared" si="4"/>
        <v>2220.9259259259261</v>
      </c>
      <c r="E71" s="70">
        <f t="shared" si="7"/>
        <v>-24791.518518518511</v>
      </c>
      <c r="F71">
        <f t="shared" si="5"/>
        <v>1</v>
      </c>
    </row>
    <row r="72" spans="1:6" hidden="1" x14ac:dyDescent="0.25">
      <c r="A72">
        <v>8</v>
      </c>
      <c r="B72" s="60">
        <f t="shared" si="6"/>
        <v>112.4074074074074</v>
      </c>
      <c r="C72" s="70">
        <f t="shared" si="3"/>
        <v>2333.3333333333335</v>
      </c>
      <c r="D72" s="70">
        <f t="shared" si="4"/>
        <v>2220.9259259259261</v>
      </c>
      <c r="E72" s="70">
        <f t="shared" si="7"/>
        <v>-22570.592592592584</v>
      </c>
      <c r="F72">
        <f t="shared" si="5"/>
        <v>1</v>
      </c>
    </row>
    <row r="73" spans="1:6" hidden="1" x14ac:dyDescent="0.25">
      <c r="A73">
        <v>9</v>
      </c>
      <c r="B73" s="60">
        <f t="shared" si="6"/>
        <v>112.4074074074074</v>
      </c>
      <c r="C73" s="70">
        <f t="shared" si="3"/>
        <v>2333.3333333333335</v>
      </c>
      <c r="D73" s="70">
        <f t="shared" si="4"/>
        <v>2220.9259259259261</v>
      </c>
      <c r="E73" s="70">
        <f t="shared" si="7"/>
        <v>-20349.666666666657</v>
      </c>
      <c r="F73">
        <f t="shared" si="5"/>
        <v>1</v>
      </c>
    </row>
    <row r="74" spans="1:6" hidden="1" x14ac:dyDescent="0.25">
      <c r="A74">
        <v>10</v>
      </c>
      <c r="B74" s="60">
        <f t="shared" si="6"/>
        <v>112.4074074074074</v>
      </c>
      <c r="C74" s="70">
        <f t="shared" si="3"/>
        <v>2333.3333333333335</v>
      </c>
      <c r="D74" s="70">
        <f t="shared" si="4"/>
        <v>2220.9259259259261</v>
      </c>
      <c r="E74" s="70">
        <f t="shared" si="7"/>
        <v>-18128.74074074073</v>
      </c>
      <c r="F74">
        <f t="shared" si="5"/>
        <v>1</v>
      </c>
    </row>
    <row r="75" spans="1:6" hidden="1" x14ac:dyDescent="0.25">
      <c r="A75">
        <v>11</v>
      </c>
      <c r="B75" s="60">
        <f t="shared" si="6"/>
        <v>112.4074074074074</v>
      </c>
      <c r="C75" s="70">
        <f t="shared" si="3"/>
        <v>2333.3333333333335</v>
      </c>
      <c r="D75" s="70">
        <f t="shared" si="4"/>
        <v>2220.9259259259261</v>
      </c>
      <c r="E75" s="70">
        <f t="shared" si="7"/>
        <v>-15907.814814814803</v>
      </c>
      <c r="F75">
        <f t="shared" si="5"/>
        <v>1</v>
      </c>
    </row>
    <row r="76" spans="1:6" hidden="1" x14ac:dyDescent="0.25">
      <c r="A76">
        <v>12</v>
      </c>
      <c r="B76" s="60">
        <f t="shared" si="6"/>
        <v>112.4074074074074</v>
      </c>
      <c r="C76" s="70">
        <f t="shared" si="3"/>
        <v>2333.3333333333335</v>
      </c>
      <c r="D76" s="70">
        <f t="shared" si="4"/>
        <v>2220.9259259259261</v>
      </c>
      <c r="E76" s="70">
        <f t="shared" si="7"/>
        <v>-13686.888888888876</v>
      </c>
      <c r="F76">
        <f t="shared" si="5"/>
        <v>1</v>
      </c>
    </row>
    <row r="77" spans="1:6" hidden="1" x14ac:dyDescent="0.25">
      <c r="A77">
        <v>1</v>
      </c>
      <c r="B77" s="60">
        <f t="shared" si="6"/>
        <v>112.4074074074074</v>
      </c>
      <c r="C77" s="70">
        <f t="shared" si="3"/>
        <v>2333.3333333333335</v>
      </c>
      <c r="D77" s="70">
        <f t="shared" si="4"/>
        <v>2220.9259259259261</v>
      </c>
      <c r="E77" s="70">
        <f t="shared" si="7"/>
        <v>-11465.962962962949</v>
      </c>
      <c r="F77">
        <f t="shared" si="5"/>
        <v>1</v>
      </c>
    </row>
    <row r="78" spans="1:6" hidden="1" x14ac:dyDescent="0.25">
      <c r="A78">
        <v>2</v>
      </c>
      <c r="B78" s="60">
        <f t="shared" si="6"/>
        <v>112.4074074074074</v>
      </c>
      <c r="C78" s="70">
        <f t="shared" si="3"/>
        <v>2333.3333333333335</v>
      </c>
      <c r="D78" s="70">
        <f t="shared" si="4"/>
        <v>2220.9259259259261</v>
      </c>
      <c r="E78" s="70">
        <f t="shared" si="7"/>
        <v>-9245.0370370370219</v>
      </c>
      <c r="F78">
        <f t="shared" si="5"/>
        <v>1</v>
      </c>
    </row>
    <row r="79" spans="1:6" hidden="1" x14ac:dyDescent="0.25">
      <c r="A79">
        <v>3</v>
      </c>
      <c r="B79" s="60">
        <f t="shared" si="6"/>
        <v>112.4074074074074</v>
      </c>
      <c r="C79" s="70">
        <f t="shared" si="3"/>
        <v>2333.3333333333335</v>
      </c>
      <c r="D79" s="70">
        <f t="shared" si="4"/>
        <v>2220.9259259259261</v>
      </c>
      <c r="E79" s="70">
        <f t="shared" si="7"/>
        <v>-7024.1111111110959</v>
      </c>
      <c r="F79">
        <f t="shared" si="5"/>
        <v>1</v>
      </c>
    </row>
    <row r="80" spans="1:6" hidden="1" x14ac:dyDescent="0.25">
      <c r="A80">
        <v>4</v>
      </c>
      <c r="B80" s="60">
        <f t="shared" si="6"/>
        <v>112.4074074074074</v>
      </c>
      <c r="C80" s="70">
        <f t="shared" si="3"/>
        <v>2333.3333333333335</v>
      </c>
      <c r="D80" s="70">
        <f t="shared" si="4"/>
        <v>2220.9259259259261</v>
      </c>
      <c r="E80" s="70">
        <f t="shared" si="7"/>
        <v>-4803.1851851851698</v>
      </c>
      <c r="F80">
        <f t="shared" si="5"/>
        <v>1</v>
      </c>
    </row>
    <row r="81" spans="1:6" hidden="1" x14ac:dyDescent="0.25">
      <c r="A81">
        <v>5</v>
      </c>
      <c r="B81" s="60">
        <f t="shared" si="6"/>
        <v>112.4074074074074</v>
      </c>
      <c r="C81" s="70">
        <f t="shared" si="3"/>
        <v>2333.3333333333335</v>
      </c>
      <c r="D81" s="70">
        <f t="shared" si="4"/>
        <v>2220.9259259259261</v>
      </c>
      <c r="E81" s="70">
        <f t="shared" si="7"/>
        <v>-2582.2592592592437</v>
      </c>
      <c r="F81">
        <f t="shared" si="5"/>
        <v>1</v>
      </c>
    </row>
    <row r="82" spans="1:6" hidden="1" x14ac:dyDescent="0.25">
      <c r="A82">
        <v>6</v>
      </c>
      <c r="B82" s="60">
        <f t="shared" si="6"/>
        <v>112.4074074074074</v>
      </c>
      <c r="C82" s="70">
        <f t="shared" si="3"/>
        <v>2333.3333333333335</v>
      </c>
      <c r="D82" s="70">
        <f t="shared" si="4"/>
        <v>2220.9259259259261</v>
      </c>
      <c r="E82" s="70">
        <f t="shared" si="7"/>
        <v>-361.33333333331757</v>
      </c>
      <c r="F82">
        <f t="shared" si="5"/>
        <v>1</v>
      </c>
    </row>
    <row r="83" spans="1:6" hidden="1" x14ac:dyDescent="0.25">
      <c r="A83">
        <v>7</v>
      </c>
      <c r="B83" s="60">
        <f t="shared" si="6"/>
        <v>112.4074074074074</v>
      </c>
      <c r="C83" s="70">
        <f t="shared" si="3"/>
        <v>2333.3333333333335</v>
      </c>
      <c r="D83" s="70">
        <f t="shared" si="4"/>
        <v>2220.9259259259261</v>
      </c>
      <c r="E83" s="70">
        <f t="shared" si="7"/>
        <v>1859.5925925926085</v>
      </c>
      <c r="F83">
        <f t="shared" si="5"/>
        <v>0</v>
      </c>
    </row>
    <row r="84" spans="1:6" hidden="1" x14ac:dyDescent="0.25">
      <c r="A84">
        <v>8</v>
      </c>
      <c r="B84" s="60">
        <f t="shared" si="6"/>
        <v>112.4074074074074</v>
      </c>
      <c r="C84" s="70">
        <f t="shared" si="3"/>
        <v>2333.3333333333335</v>
      </c>
      <c r="D84" s="70">
        <f t="shared" si="4"/>
        <v>2220.9259259259261</v>
      </c>
      <c r="E84" s="70">
        <f t="shared" si="7"/>
        <v>4080.5185185185346</v>
      </c>
      <c r="F84">
        <f t="shared" si="5"/>
        <v>0</v>
      </c>
    </row>
    <row r="85" spans="1:6" hidden="1" x14ac:dyDescent="0.25">
      <c r="A85">
        <v>9</v>
      </c>
      <c r="B85" s="60">
        <f t="shared" si="6"/>
        <v>112.4074074074074</v>
      </c>
      <c r="C85" s="70">
        <f t="shared" si="3"/>
        <v>2333.3333333333335</v>
      </c>
      <c r="D85" s="70">
        <f t="shared" si="4"/>
        <v>2220.9259259259261</v>
      </c>
      <c r="E85" s="70">
        <f t="shared" si="7"/>
        <v>6301.4444444444607</v>
      </c>
      <c r="F85">
        <f t="shared" si="5"/>
        <v>0</v>
      </c>
    </row>
    <row r="86" spans="1:6" hidden="1" x14ac:dyDescent="0.25">
      <c r="A86">
        <v>10</v>
      </c>
      <c r="B86" s="60">
        <f t="shared" si="6"/>
        <v>112.4074074074074</v>
      </c>
      <c r="C86" s="70">
        <f t="shared" si="3"/>
        <v>2333.3333333333335</v>
      </c>
      <c r="D86" s="70">
        <f t="shared" si="4"/>
        <v>2220.9259259259261</v>
      </c>
      <c r="E86" s="70">
        <f t="shared" si="7"/>
        <v>8522.3703703703868</v>
      </c>
      <c r="F86">
        <f t="shared" si="5"/>
        <v>0</v>
      </c>
    </row>
    <row r="87" spans="1:6" hidden="1" x14ac:dyDescent="0.25">
      <c r="A87">
        <v>11</v>
      </c>
      <c r="B87" s="60">
        <f t="shared" si="6"/>
        <v>112.4074074074074</v>
      </c>
      <c r="C87" s="70">
        <f t="shared" si="3"/>
        <v>2333.3333333333335</v>
      </c>
      <c r="D87" s="70">
        <f t="shared" si="4"/>
        <v>2220.9259259259261</v>
      </c>
      <c r="E87" s="70">
        <f t="shared" si="7"/>
        <v>10743.296296296314</v>
      </c>
      <c r="F87">
        <f t="shared" si="5"/>
        <v>0</v>
      </c>
    </row>
    <row r="88" spans="1:6" hidden="1" x14ac:dyDescent="0.25">
      <c r="A88">
        <v>12</v>
      </c>
      <c r="B88" s="60">
        <f t="shared" si="6"/>
        <v>112.4074074074074</v>
      </c>
      <c r="C88" s="70">
        <f t="shared" si="3"/>
        <v>2333.3333333333335</v>
      </c>
      <c r="D88" s="70">
        <f t="shared" si="4"/>
        <v>2220.9259259259261</v>
      </c>
      <c r="E88" s="70">
        <f t="shared" si="7"/>
        <v>12964.222222222241</v>
      </c>
      <c r="F88">
        <f t="shared" si="5"/>
        <v>0</v>
      </c>
    </row>
    <row r="89" spans="1:6" hidden="1" x14ac:dyDescent="0.25">
      <c r="A89">
        <v>1</v>
      </c>
      <c r="B89" s="60">
        <f t="shared" si="6"/>
        <v>112.4074074074074</v>
      </c>
      <c r="C89" s="70">
        <f t="shared" si="3"/>
        <v>2333.3333333333335</v>
      </c>
      <c r="D89" s="70">
        <f t="shared" si="4"/>
        <v>2220.9259259259261</v>
      </c>
      <c r="E89" s="70">
        <f t="shared" si="7"/>
        <v>15185.148148148168</v>
      </c>
      <c r="F89">
        <f t="shared" si="5"/>
        <v>0</v>
      </c>
    </row>
    <row r="90" spans="1:6" hidden="1" x14ac:dyDescent="0.25">
      <c r="A90">
        <v>2</v>
      </c>
      <c r="B90" s="60">
        <f t="shared" si="6"/>
        <v>112.4074074074074</v>
      </c>
      <c r="C90" s="70">
        <f t="shared" si="3"/>
        <v>2333.3333333333335</v>
      </c>
      <c r="D90" s="70">
        <f t="shared" si="4"/>
        <v>2220.9259259259261</v>
      </c>
      <c r="E90" s="70">
        <f t="shared" si="7"/>
        <v>17406.074074074095</v>
      </c>
      <c r="F90">
        <f t="shared" si="5"/>
        <v>0</v>
      </c>
    </row>
    <row r="91" spans="1:6" hidden="1" x14ac:dyDescent="0.25">
      <c r="A91">
        <v>3</v>
      </c>
      <c r="B91" s="60">
        <f t="shared" si="6"/>
        <v>112.4074074074074</v>
      </c>
      <c r="C91" s="70">
        <f t="shared" si="3"/>
        <v>2333.3333333333335</v>
      </c>
      <c r="D91" s="70">
        <f t="shared" si="4"/>
        <v>2220.9259259259261</v>
      </c>
      <c r="E91" s="70">
        <f t="shared" si="7"/>
        <v>19627.000000000022</v>
      </c>
      <c r="F91">
        <f t="shared" si="5"/>
        <v>0</v>
      </c>
    </row>
    <row r="92" spans="1:6" hidden="1" x14ac:dyDescent="0.25">
      <c r="A92">
        <v>4</v>
      </c>
      <c r="B92" s="60">
        <f t="shared" si="6"/>
        <v>112.4074074074074</v>
      </c>
      <c r="C92" s="70">
        <f t="shared" si="3"/>
        <v>2333.3333333333335</v>
      </c>
      <c r="D92" s="70">
        <f t="shared" si="4"/>
        <v>2220.9259259259261</v>
      </c>
      <c r="E92" s="70">
        <f t="shared" si="7"/>
        <v>21847.925925925949</v>
      </c>
      <c r="F92">
        <f t="shared" si="5"/>
        <v>0</v>
      </c>
    </row>
    <row r="93" spans="1:6" hidden="1" x14ac:dyDescent="0.25">
      <c r="A93">
        <v>5</v>
      </c>
      <c r="B93" s="60">
        <f t="shared" si="6"/>
        <v>112.4074074074074</v>
      </c>
      <c r="C93" s="70">
        <f t="shared" si="3"/>
        <v>2333.3333333333335</v>
      </c>
      <c r="D93" s="70">
        <f t="shared" si="4"/>
        <v>2220.9259259259261</v>
      </c>
      <c r="E93" s="70">
        <f t="shared" si="7"/>
        <v>24068.851851851876</v>
      </c>
      <c r="F93">
        <f t="shared" si="5"/>
        <v>0</v>
      </c>
    </row>
    <row r="94" spans="1:6" hidden="1" x14ac:dyDescent="0.25">
      <c r="A94">
        <v>6</v>
      </c>
      <c r="B94" s="60">
        <f t="shared" si="6"/>
        <v>112.4074074074074</v>
      </c>
      <c r="C94" s="70">
        <f t="shared" si="3"/>
        <v>2333.3333333333335</v>
      </c>
      <c r="D94" s="70">
        <f t="shared" si="4"/>
        <v>2220.9259259259261</v>
      </c>
      <c r="E94" s="70">
        <f t="shared" si="7"/>
        <v>26289.777777777803</v>
      </c>
      <c r="F94">
        <f t="shared" si="5"/>
        <v>0</v>
      </c>
    </row>
    <row r="95" spans="1:6" hidden="1" x14ac:dyDescent="0.25">
      <c r="A95">
        <v>7</v>
      </c>
      <c r="B95" s="60">
        <f t="shared" si="6"/>
        <v>112.4074074074074</v>
      </c>
      <c r="C95" s="70">
        <f t="shared" si="3"/>
        <v>2333.3333333333335</v>
      </c>
      <c r="D95" s="70">
        <f t="shared" si="4"/>
        <v>2220.9259259259261</v>
      </c>
      <c r="E95" s="70">
        <f t="shared" si="7"/>
        <v>28510.70370370373</v>
      </c>
      <c r="F95">
        <f t="shared" si="5"/>
        <v>0</v>
      </c>
    </row>
    <row r="96" spans="1:6" hidden="1" x14ac:dyDescent="0.25">
      <c r="A96">
        <v>8</v>
      </c>
      <c r="B96" s="60">
        <f t="shared" si="6"/>
        <v>112.4074074074074</v>
      </c>
      <c r="C96" s="70">
        <f t="shared" si="3"/>
        <v>2333.3333333333335</v>
      </c>
      <c r="D96" s="70">
        <f t="shared" si="4"/>
        <v>2220.9259259259261</v>
      </c>
      <c r="E96" s="70">
        <f t="shared" si="7"/>
        <v>30731.629629629657</v>
      </c>
      <c r="F96">
        <f t="shared" si="5"/>
        <v>0</v>
      </c>
    </row>
    <row r="97" spans="1:6" hidden="1" x14ac:dyDescent="0.25">
      <c r="A97">
        <v>9</v>
      </c>
      <c r="B97" s="60">
        <f t="shared" si="6"/>
        <v>112.4074074074074</v>
      </c>
      <c r="C97" s="70">
        <f t="shared" si="3"/>
        <v>2333.3333333333335</v>
      </c>
      <c r="D97" s="70">
        <f t="shared" si="4"/>
        <v>2220.9259259259261</v>
      </c>
      <c r="E97" s="70">
        <f t="shared" si="7"/>
        <v>32952.555555555584</v>
      </c>
      <c r="F97">
        <f t="shared" si="5"/>
        <v>0</v>
      </c>
    </row>
    <row r="98" spans="1:6" hidden="1" x14ac:dyDescent="0.25">
      <c r="A98">
        <v>10</v>
      </c>
      <c r="B98" s="60">
        <f t="shared" si="6"/>
        <v>112.4074074074074</v>
      </c>
      <c r="C98" s="70">
        <f t="shared" si="3"/>
        <v>2333.3333333333335</v>
      </c>
      <c r="D98" s="70">
        <f t="shared" si="4"/>
        <v>2220.9259259259261</v>
      </c>
      <c r="E98" s="70">
        <f t="shared" si="7"/>
        <v>35173.481481481511</v>
      </c>
      <c r="F98">
        <f t="shared" si="5"/>
        <v>0</v>
      </c>
    </row>
    <row r="99" spans="1:6" hidden="1" x14ac:dyDescent="0.25">
      <c r="A99">
        <v>11</v>
      </c>
      <c r="B99" s="60">
        <f t="shared" si="6"/>
        <v>112.4074074074074</v>
      </c>
      <c r="C99" s="70">
        <f t="shared" si="3"/>
        <v>2333.3333333333335</v>
      </c>
      <c r="D99" s="70">
        <f t="shared" si="4"/>
        <v>2220.9259259259261</v>
      </c>
      <c r="E99" s="70">
        <f t="shared" si="7"/>
        <v>37394.407407407438</v>
      </c>
      <c r="F99">
        <f t="shared" si="5"/>
        <v>0</v>
      </c>
    </row>
    <row r="100" spans="1:6" hidden="1" x14ac:dyDescent="0.25">
      <c r="A100">
        <v>12</v>
      </c>
      <c r="B100" s="60">
        <f t="shared" si="6"/>
        <v>112.4074074074074</v>
      </c>
      <c r="C100" s="70">
        <f t="shared" si="3"/>
        <v>2333.3333333333335</v>
      </c>
      <c r="D100" s="70">
        <f t="shared" si="4"/>
        <v>2220.9259259259261</v>
      </c>
      <c r="E100" s="70">
        <f t="shared" si="7"/>
        <v>39615.333333333365</v>
      </c>
      <c r="F100">
        <f t="shared" si="5"/>
        <v>0</v>
      </c>
    </row>
    <row r="101" spans="1:6" hidden="1" x14ac:dyDescent="0.25">
      <c r="A101">
        <v>1</v>
      </c>
      <c r="B101" s="60">
        <f t="shared" si="6"/>
        <v>112.4074074074074</v>
      </c>
      <c r="C101" s="70">
        <f t="shared" si="3"/>
        <v>2333.3333333333335</v>
      </c>
      <c r="D101" s="70">
        <f t="shared" si="4"/>
        <v>2220.9259259259261</v>
      </c>
      <c r="E101" s="70">
        <f t="shared" si="7"/>
        <v>41836.259259259292</v>
      </c>
      <c r="F101">
        <f t="shared" si="5"/>
        <v>0</v>
      </c>
    </row>
    <row r="102" spans="1:6" hidden="1" x14ac:dyDescent="0.25">
      <c r="A102">
        <v>2</v>
      </c>
      <c r="B102" s="60">
        <f t="shared" si="6"/>
        <v>112.4074074074074</v>
      </c>
      <c r="C102" s="70">
        <f t="shared" si="3"/>
        <v>2333.3333333333335</v>
      </c>
      <c r="D102" s="70">
        <f t="shared" si="4"/>
        <v>2220.9259259259261</v>
      </c>
      <c r="E102" s="70">
        <f t="shared" si="7"/>
        <v>44057.185185185219</v>
      </c>
      <c r="F102">
        <f t="shared" si="5"/>
        <v>0</v>
      </c>
    </row>
    <row r="103" spans="1:6" hidden="1" x14ac:dyDescent="0.25">
      <c r="A103">
        <v>3</v>
      </c>
      <c r="B103" s="60">
        <f t="shared" si="6"/>
        <v>112.4074074074074</v>
      </c>
      <c r="C103" s="70">
        <f t="shared" si="3"/>
        <v>2333.3333333333335</v>
      </c>
      <c r="D103" s="70">
        <f t="shared" si="4"/>
        <v>2220.9259259259261</v>
      </c>
      <c r="E103" s="70">
        <f t="shared" si="7"/>
        <v>46278.111111111146</v>
      </c>
      <c r="F103">
        <f t="shared" si="5"/>
        <v>0</v>
      </c>
    </row>
    <row r="104" spans="1:6" hidden="1" x14ac:dyDescent="0.25">
      <c r="A104">
        <v>4</v>
      </c>
      <c r="B104" s="60">
        <f t="shared" si="6"/>
        <v>112.4074074074074</v>
      </c>
      <c r="C104" s="70">
        <f t="shared" si="3"/>
        <v>2333.3333333333335</v>
      </c>
      <c r="D104" s="70">
        <f t="shared" si="4"/>
        <v>2220.9259259259261</v>
      </c>
      <c r="E104" s="70">
        <f t="shared" si="7"/>
        <v>48499.037037037073</v>
      </c>
      <c r="F104">
        <f t="shared" si="5"/>
        <v>0</v>
      </c>
    </row>
    <row r="105" spans="1:6" hidden="1" x14ac:dyDescent="0.25">
      <c r="A105">
        <v>5</v>
      </c>
      <c r="B105" s="60">
        <f t="shared" si="6"/>
        <v>112.4074074074074</v>
      </c>
      <c r="C105" s="70">
        <f t="shared" si="3"/>
        <v>2333.3333333333335</v>
      </c>
      <c r="D105" s="70">
        <f t="shared" si="4"/>
        <v>2220.9259259259261</v>
      </c>
      <c r="E105" s="70">
        <f t="shared" si="7"/>
        <v>50719.962962963</v>
      </c>
      <c r="F105">
        <f t="shared" si="5"/>
        <v>0</v>
      </c>
    </row>
    <row r="106" spans="1:6" hidden="1" x14ac:dyDescent="0.25">
      <c r="A106">
        <v>6</v>
      </c>
      <c r="B106" s="60">
        <f t="shared" si="6"/>
        <v>112.4074074074074</v>
      </c>
      <c r="C106" s="70">
        <f t="shared" si="3"/>
        <v>2333.3333333333335</v>
      </c>
      <c r="D106" s="70">
        <f t="shared" si="4"/>
        <v>2220.9259259259261</v>
      </c>
      <c r="E106" s="70">
        <f t="shared" si="7"/>
        <v>52940.888888888927</v>
      </c>
      <c r="F106">
        <f t="shared" si="5"/>
        <v>0</v>
      </c>
    </row>
    <row r="107" spans="1:6" hidden="1" x14ac:dyDescent="0.25">
      <c r="A107">
        <v>7</v>
      </c>
      <c r="B107" s="60">
        <f t="shared" si="6"/>
        <v>112.4074074074074</v>
      </c>
      <c r="C107" s="70">
        <f t="shared" si="3"/>
        <v>2333.3333333333335</v>
      </c>
      <c r="D107" s="70">
        <f t="shared" si="4"/>
        <v>2220.9259259259261</v>
      </c>
      <c r="E107" s="70">
        <f t="shared" si="7"/>
        <v>55161.814814814854</v>
      </c>
      <c r="F107">
        <f t="shared" si="5"/>
        <v>0</v>
      </c>
    </row>
    <row r="108" spans="1:6" hidden="1" x14ac:dyDescent="0.25">
      <c r="A108">
        <v>8</v>
      </c>
      <c r="B108" s="60">
        <f t="shared" si="6"/>
        <v>112.4074074074074</v>
      </c>
      <c r="C108" s="70">
        <f t="shared" si="3"/>
        <v>2333.3333333333335</v>
      </c>
      <c r="D108" s="70">
        <f t="shared" si="4"/>
        <v>2220.9259259259261</v>
      </c>
      <c r="E108" s="70">
        <f t="shared" si="7"/>
        <v>57382.740740740781</v>
      </c>
      <c r="F108">
        <f t="shared" si="5"/>
        <v>0</v>
      </c>
    </row>
    <row r="109" spans="1:6" hidden="1" x14ac:dyDescent="0.25">
      <c r="A109">
        <v>9</v>
      </c>
      <c r="B109" s="60">
        <f t="shared" si="6"/>
        <v>112.4074074074074</v>
      </c>
      <c r="C109" s="70">
        <f t="shared" si="3"/>
        <v>2333.3333333333335</v>
      </c>
      <c r="D109" s="70">
        <f t="shared" si="4"/>
        <v>2220.9259259259261</v>
      </c>
      <c r="E109" s="70">
        <f t="shared" si="7"/>
        <v>59603.666666666708</v>
      </c>
      <c r="F109">
        <f t="shared" si="5"/>
        <v>0</v>
      </c>
    </row>
    <row r="110" spans="1:6" hidden="1" x14ac:dyDescent="0.25">
      <c r="A110">
        <v>10</v>
      </c>
      <c r="B110" s="60">
        <f t="shared" si="6"/>
        <v>112.4074074074074</v>
      </c>
      <c r="C110" s="70">
        <f t="shared" si="3"/>
        <v>2333.3333333333335</v>
      </c>
      <c r="D110" s="70">
        <f t="shared" si="4"/>
        <v>2220.9259259259261</v>
      </c>
      <c r="E110" s="70">
        <f t="shared" si="7"/>
        <v>61824.592592592635</v>
      </c>
      <c r="F110">
        <f t="shared" si="5"/>
        <v>0</v>
      </c>
    </row>
    <row r="111" spans="1:6" hidden="1" x14ac:dyDescent="0.25">
      <c r="A111">
        <v>11</v>
      </c>
      <c r="B111" s="60">
        <f t="shared" si="6"/>
        <v>112.4074074074074</v>
      </c>
      <c r="C111" s="70">
        <f t="shared" si="3"/>
        <v>2333.3333333333335</v>
      </c>
      <c r="D111" s="70">
        <f t="shared" si="4"/>
        <v>2220.9259259259261</v>
      </c>
      <c r="E111" s="70">
        <f t="shared" si="7"/>
        <v>64045.518518518562</v>
      </c>
      <c r="F111">
        <f t="shared" si="5"/>
        <v>0</v>
      </c>
    </row>
    <row r="112" spans="1:6" hidden="1" x14ac:dyDescent="0.25">
      <c r="A112">
        <v>12</v>
      </c>
      <c r="B112" s="60">
        <f t="shared" si="6"/>
        <v>112.4074074074074</v>
      </c>
      <c r="C112" s="70">
        <f t="shared" si="3"/>
        <v>2333.3333333333335</v>
      </c>
      <c r="D112" s="70">
        <f t="shared" si="4"/>
        <v>2220.9259259259261</v>
      </c>
      <c r="E112" s="70">
        <f t="shared" si="7"/>
        <v>66266.444444444482</v>
      </c>
      <c r="F112">
        <f t="shared" si="5"/>
        <v>0</v>
      </c>
    </row>
    <row r="113" spans="1:6" hidden="1" x14ac:dyDescent="0.25">
      <c r="A113">
        <v>1</v>
      </c>
      <c r="B113" s="60">
        <f t="shared" si="6"/>
        <v>112.4074074074074</v>
      </c>
      <c r="C113" s="70">
        <f t="shared" si="3"/>
        <v>2333.3333333333335</v>
      </c>
      <c r="D113" s="70">
        <f t="shared" si="4"/>
        <v>2220.9259259259261</v>
      </c>
      <c r="E113" s="70">
        <f t="shared" si="7"/>
        <v>68487.370370370409</v>
      </c>
      <c r="F113">
        <f t="shared" si="5"/>
        <v>0</v>
      </c>
    </row>
    <row r="114" spans="1:6" hidden="1" x14ac:dyDescent="0.25">
      <c r="A114">
        <v>2</v>
      </c>
      <c r="B114" s="60">
        <f t="shared" si="6"/>
        <v>112.4074074074074</v>
      </c>
      <c r="C114" s="70">
        <f t="shared" si="3"/>
        <v>2333.3333333333335</v>
      </c>
      <c r="D114" s="70">
        <f t="shared" si="4"/>
        <v>2220.9259259259261</v>
      </c>
      <c r="E114" s="70">
        <f t="shared" si="7"/>
        <v>70708.296296296336</v>
      </c>
      <c r="F114">
        <f t="shared" si="5"/>
        <v>0</v>
      </c>
    </row>
    <row r="115" spans="1:6" hidden="1" x14ac:dyDescent="0.25">
      <c r="A115">
        <v>3</v>
      </c>
      <c r="B115" s="60">
        <f t="shared" si="6"/>
        <v>112.4074074074074</v>
      </c>
      <c r="C115" s="70">
        <f t="shared" si="3"/>
        <v>2333.3333333333335</v>
      </c>
      <c r="D115" s="70">
        <f t="shared" si="4"/>
        <v>2220.9259259259261</v>
      </c>
      <c r="E115" s="70">
        <f t="shared" si="7"/>
        <v>72929.222222222263</v>
      </c>
      <c r="F115">
        <f t="shared" si="5"/>
        <v>0</v>
      </c>
    </row>
    <row r="116" spans="1:6" hidden="1" x14ac:dyDescent="0.25">
      <c r="A116">
        <v>4</v>
      </c>
      <c r="B116" s="60">
        <f t="shared" si="6"/>
        <v>112.4074074074074</v>
      </c>
      <c r="C116" s="70">
        <f t="shared" si="3"/>
        <v>2333.3333333333335</v>
      </c>
      <c r="D116" s="70">
        <f t="shared" si="4"/>
        <v>2220.9259259259261</v>
      </c>
      <c r="E116" s="70">
        <f t="shared" si="7"/>
        <v>75150.14814814819</v>
      </c>
      <c r="F116">
        <f t="shared" si="5"/>
        <v>0</v>
      </c>
    </row>
    <row r="117" spans="1:6" hidden="1" x14ac:dyDescent="0.25">
      <c r="A117">
        <v>5</v>
      </c>
      <c r="B117" s="60">
        <f t="shared" si="6"/>
        <v>112.4074074074074</v>
      </c>
      <c r="C117" s="70">
        <f t="shared" si="3"/>
        <v>2333.3333333333335</v>
      </c>
      <c r="D117" s="70">
        <f t="shared" si="4"/>
        <v>2220.9259259259261</v>
      </c>
      <c r="E117" s="70">
        <f t="shared" si="7"/>
        <v>77371.074074074117</v>
      </c>
      <c r="F117">
        <f t="shared" si="5"/>
        <v>0</v>
      </c>
    </row>
    <row r="118" spans="1:6" hidden="1" x14ac:dyDescent="0.25">
      <c r="A118">
        <v>6</v>
      </c>
      <c r="B118" s="60">
        <f t="shared" si="6"/>
        <v>112.4074074074074</v>
      </c>
      <c r="C118" s="70">
        <f t="shared" si="3"/>
        <v>2333.3333333333335</v>
      </c>
      <c r="D118" s="70">
        <f t="shared" si="4"/>
        <v>2220.9259259259261</v>
      </c>
      <c r="E118" s="70">
        <f t="shared" si="7"/>
        <v>79592.000000000044</v>
      </c>
      <c r="F118">
        <f t="shared" si="5"/>
        <v>0</v>
      </c>
    </row>
    <row r="119" spans="1:6" hidden="1" x14ac:dyDescent="0.25">
      <c r="A119">
        <v>7</v>
      </c>
      <c r="B119" s="60">
        <f t="shared" si="6"/>
        <v>112.4074074074074</v>
      </c>
      <c r="C119" s="70">
        <f t="shared" si="3"/>
        <v>2333.3333333333335</v>
      </c>
      <c r="D119" s="70">
        <f t="shared" si="4"/>
        <v>2220.9259259259261</v>
      </c>
      <c r="E119" s="70">
        <f t="shared" si="7"/>
        <v>81812.925925925971</v>
      </c>
      <c r="F119">
        <f t="shared" si="5"/>
        <v>0</v>
      </c>
    </row>
    <row r="120" spans="1:6" hidden="1" x14ac:dyDescent="0.25">
      <c r="A120">
        <v>8</v>
      </c>
      <c r="B120" s="60">
        <f t="shared" si="6"/>
        <v>112.4074074074074</v>
      </c>
      <c r="C120" s="70">
        <f t="shared" si="3"/>
        <v>2333.3333333333335</v>
      </c>
      <c r="D120" s="70">
        <f t="shared" si="4"/>
        <v>2220.9259259259261</v>
      </c>
      <c r="E120" s="70">
        <f t="shared" si="7"/>
        <v>84033.851851851898</v>
      </c>
      <c r="F120">
        <f t="shared" si="5"/>
        <v>0</v>
      </c>
    </row>
    <row r="121" spans="1:6" hidden="1" x14ac:dyDescent="0.25">
      <c r="A121">
        <v>9</v>
      </c>
      <c r="B121" s="60">
        <f t="shared" si="6"/>
        <v>112.4074074074074</v>
      </c>
      <c r="C121" s="70">
        <f t="shared" si="3"/>
        <v>2333.3333333333335</v>
      </c>
      <c r="D121" s="70">
        <f t="shared" si="4"/>
        <v>2220.9259259259261</v>
      </c>
      <c r="E121" s="70">
        <f t="shared" si="7"/>
        <v>86254.777777777825</v>
      </c>
      <c r="F121">
        <f t="shared" si="5"/>
        <v>0</v>
      </c>
    </row>
    <row r="122" spans="1:6" hidden="1" x14ac:dyDescent="0.25">
      <c r="A122">
        <v>10</v>
      </c>
      <c r="B122" s="60">
        <f t="shared" si="6"/>
        <v>112.4074074074074</v>
      </c>
      <c r="C122" s="70">
        <f t="shared" si="3"/>
        <v>2333.3333333333335</v>
      </c>
      <c r="D122" s="70">
        <f t="shared" si="4"/>
        <v>2220.9259259259261</v>
      </c>
      <c r="E122" s="70">
        <f t="shared" si="7"/>
        <v>88475.703703703752</v>
      </c>
      <c r="F122">
        <f t="shared" si="5"/>
        <v>0</v>
      </c>
    </row>
    <row r="123" spans="1:6" hidden="1" x14ac:dyDescent="0.25">
      <c r="A123">
        <v>11</v>
      </c>
      <c r="B123" s="60">
        <f t="shared" si="6"/>
        <v>112.4074074074074</v>
      </c>
      <c r="C123" s="70">
        <f t="shared" si="3"/>
        <v>2333.3333333333335</v>
      </c>
      <c r="D123" s="70">
        <f t="shared" si="4"/>
        <v>2220.9259259259261</v>
      </c>
      <c r="E123" s="70">
        <f t="shared" si="7"/>
        <v>90696.629629629679</v>
      </c>
      <c r="F123">
        <f t="shared" si="5"/>
        <v>0</v>
      </c>
    </row>
    <row r="124" spans="1:6" hidden="1" x14ac:dyDescent="0.25">
      <c r="A124">
        <v>12</v>
      </c>
      <c r="B124" s="60">
        <f t="shared" si="6"/>
        <v>112.4074074074074</v>
      </c>
      <c r="C124" s="70">
        <f t="shared" si="3"/>
        <v>2333.3333333333335</v>
      </c>
      <c r="D124" s="70">
        <f t="shared" si="4"/>
        <v>2220.9259259259261</v>
      </c>
      <c r="E124" s="70">
        <f t="shared" si="7"/>
        <v>92917.555555555606</v>
      </c>
      <c r="F124">
        <f t="shared" si="5"/>
        <v>0</v>
      </c>
    </row>
    <row r="125" spans="1:6" hidden="1" x14ac:dyDescent="0.25">
      <c r="A125">
        <v>1</v>
      </c>
      <c r="B125" s="60">
        <f t="shared" si="6"/>
        <v>112.4074074074074</v>
      </c>
      <c r="C125" s="70">
        <f t="shared" si="3"/>
        <v>2333.3333333333335</v>
      </c>
      <c r="D125" s="70">
        <f t="shared" si="4"/>
        <v>2220.9259259259261</v>
      </c>
      <c r="E125" s="70">
        <f t="shared" si="7"/>
        <v>95138.481481481533</v>
      </c>
      <c r="F125">
        <f t="shared" si="5"/>
        <v>0</v>
      </c>
    </row>
    <row r="126" spans="1:6" hidden="1" x14ac:dyDescent="0.25">
      <c r="A126">
        <v>2</v>
      </c>
      <c r="B126" s="60">
        <f t="shared" si="6"/>
        <v>112.4074074074074</v>
      </c>
      <c r="C126" s="70">
        <f t="shared" si="3"/>
        <v>2333.3333333333335</v>
      </c>
      <c r="D126" s="70">
        <f t="shared" si="4"/>
        <v>2220.9259259259261</v>
      </c>
      <c r="E126" s="70">
        <f t="shared" si="7"/>
        <v>97359.40740740746</v>
      </c>
      <c r="F126">
        <f t="shared" si="5"/>
        <v>0</v>
      </c>
    </row>
    <row r="127" spans="1:6" hidden="1" x14ac:dyDescent="0.25">
      <c r="A127">
        <v>3</v>
      </c>
      <c r="B127" s="60">
        <f t="shared" si="6"/>
        <v>112.4074074074074</v>
      </c>
      <c r="C127" s="70">
        <f t="shared" si="3"/>
        <v>2333.3333333333335</v>
      </c>
      <c r="D127" s="70">
        <f t="shared" si="4"/>
        <v>2220.9259259259261</v>
      </c>
      <c r="E127" s="70">
        <f t="shared" si="7"/>
        <v>99580.333333333387</v>
      </c>
      <c r="F127">
        <f t="shared" si="5"/>
        <v>0</v>
      </c>
    </row>
    <row r="128" spans="1:6" hidden="1" x14ac:dyDescent="0.25">
      <c r="A128">
        <v>4</v>
      </c>
      <c r="B128" s="60">
        <f t="shared" si="6"/>
        <v>112.4074074074074</v>
      </c>
      <c r="C128" s="70">
        <f t="shared" si="3"/>
        <v>2333.3333333333335</v>
      </c>
      <c r="D128" s="70">
        <f t="shared" si="4"/>
        <v>2220.9259259259261</v>
      </c>
      <c r="E128" s="70">
        <f t="shared" si="7"/>
        <v>101801.25925925931</v>
      </c>
      <c r="F128">
        <f t="shared" si="5"/>
        <v>0</v>
      </c>
    </row>
    <row r="129" spans="1:6" hidden="1" x14ac:dyDescent="0.25">
      <c r="A129">
        <v>5</v>
      </c>
      <c r="B129" s="60">
        <f t="shared" si="6"/>
        <v>112.4074074074074</v>
      </c>
      <c r="C129" s="70">
        <f t="shared" si="3"/>
        <v>2333.3333333333335</v>
      </c>
      <c r="D129" s="70">
        <f t="shared" si="4"/>
        <v>2220.9259259259261</v>
      </c>
      <c r="E129" s="70">
        <f t="shared" si="7"/>
        <v>104022.18518518524</v>
      </c>
      <c r="F129">
        <f t="shared" si="5"/>
        <v>0</v>
      </c>
    </row>
    <row r="130" spans="1:6" hidden="1" x14ac:dyDescent="0.25">
      <c r="A130">
        <v>6</v>
      </c>
      <c r="B130" s="60">
        <f t="shared" si="6"/>
        <v>112.4074074074074</v>
      </c>
      <c r="C130" s="70">
        <f t="shared" ref="C130:C136" si="8">$C$19/12</f>
        <v>2333.3333333333335</v>
      </c>
      <c r="D130" s="70">
        <f t="shared" ref="D130:D136" si="9">C130-B130</f>
        <v>2220.9259259259261</v>
      </c>
      <c r="E130" s="70">
        <f t="shared" si="7"/>
        <v>106243.11111111117</v>
      </c>
      <c r="F130">
        <f t="shared" ref="F130:F136" si="10">IF(E130&gt;0,0,1)</f>
        <v>0</v>
      </c>
    </row>
    <row r="131" spans="1:6" hidden="1" x14ac:dyDescent="0.25">
      <c r="A131">
        <v>7</v>
      </c>
      <c r="B131" s="60">
        <f t="shared" ref="B131:B136" si="11">($C$33/12)+($C$35/12)</f>
        <v>112.4074074074074</v>
      </c>
      <c r="C131" s="70">
        <f t="shared" si="8"/>
        <v>2333.3333333333335</v>
      </c>
      <c r="D131" s="70">
        <f t="shared" si="9"/>
        <v>2220.9259259259261</v>
      </c>
      <c r="E131" s="70">
        <f t="shared" ref="E131:E136" si="12">E130+D131</f>
        <v>108464.03703703709</v>
      </c>
      <c r="F131">
        <f t="shared" si="10"/>
        <v>0</v>
      </c>
    </row>
    <row r="132" spans="1:6" hidden="1" x14ac:dyDescent="0.25">
      <c r="A132">
        <v>8</v>
      </c>
      <c r="B132" s="60">
        <f t="shared" si="11"/>
        <v>112.4074074074074</v>
      </c>
      <c r="C132" s="70">
        <f t="shared" si="8"/>
        <v>2333.3333333333335</v>
      </c>
      <c r="D132" s="70">
        <f t="shared" si="9"/>
        <v>2220.9259259259261</v>
      </c>
      <c r="E132" s="70">
        <f t="shared" si="12"/>
        <v>110684.96296296302</v>
      </c>
      <c r="F132">
        <f t="shared" si="10"/>
        <v>0</v>
      </c>
    </row>
    <row r="133" spans="1:6" hidden="1" x14ac:dyDescent="0.25">
      <c r="A133">
        <v>9</v>
      </c>
      <c r="B133" s="60">
        <f t="shared" si="11"/>
        <v>112.4074074074074</v>
      </c>
      <c r="C133" s="70">
        <f t="shared" si="8"/>
        <v>2333.3333333333335</v>
      </c>
      <c r="D133" s="70">
        <f t="shared" si="9"/>
        <v>2220.9259259259261</v>
      </c>
      <c r="E133" s="70">
        <f t="shared" si="12"/>
        <v>112905.88888888895</v>
      </c>
      <c r="F133">
        <f t="shared" si="10"/>
        <v>0</v>
      </c>
    </row>
    <row r="134" spans="1:6" hidden="1" x14ac:dyDescent="0.25">
      <c r="A134">
        <v>10</v>
      </c>
      <c r="B134" s="60">
        <f t="shared" si="11"/>
        <v>112.4074074074074</v>
      </c>
      <c r="C134" s="70">
        <f t="shared" si="8"/>
        <v>2333.3333333333335</v>
      </c>
      <c r="D134" s="70">
        <f t="shared" si="9"/>
        <v>2220.9259259259261</v>
      </c>
      <c r="E134" s="70">
        <f t="shared" si="12"/>
        <v>115126.81481481488</v>
      </c>
      <c r="F134">
        <f t="shared" si="10"/>
        <v>0</v>
      </c>
    </row>
    <row r="135" spans="1:6" hidden="1" x14ac:dyDescent="0.25">
      <c r="A135">
        <v>11</v>
      </c>
      <c r="B135" s="60">
        <f t="shared" si="11"/>
        <v>112.4074074074074</v>
      </c>
      <c r="C135" s="70">
        <f t="shared" si="8"/>
        <v>2333.3333333333335</v>
      </c>
      <c r="D135" s="70">
        <f t="shared" si="9"/>
        <v>2220.9259259259261</v>
      </c>
      <c r="E135" s="70">
        <f t="shared" si="12"/>
        <v>117347.7407407408</v>
      </c>
      <c r="F135">
        <f t="shared" si="10"/>
        <v>0</v>
      </c>
    </row>
    <row r="136" spans="1:6" hidden="1" x14ac:dyDescent="0.25">
      <c r="A136">
        <v>12</v>
      </c>
      <c r="B136" s="60">
        <f t="shared" si="11"/>
        <v>112.4074074074074</v>
      </c>
      <c r="C136" s="70">
        <f t="shared" si="8"/>
        <v>2333.3333333333335</v>
      </c>
      <c r="D136" s="70">
        <f t="shared" si="9"/>
        <v>2220.9259259259261</v>
      </c>
      <c r="E136" s="70">
        <f t="shared" si="12"/>
        <v>119568.66666666673</v>
      </c>
      <c r="F136">
        <f t="shared" si="10"/>
        <v>0</v>
      </c>
    </row>
  </sheetData>
  <mergeCells count="2">
    <mergeCell ref="A9:A13"/>
    <mergeCell ref="A14:A18"/>
  </mergeCells>
  <conditionalFormatting sqref="C43:C44">
    <cfRule type="cellIs" dxfId="33" priority="16" operator="lessThan">
      <formula>0</formula>
    </cfRule>
    <cfRule type="cellIs" dxfId="32" priority="17" operator="greaterThanOrEqual">
      <formula>0</formula>
    </cfRule>
  </conditionalFormatting>
  <conditionalFormatting sqref="C47">
    <cfRule type="cellIs" dxfId="31" priority="14" operator="lessThan">
      <formula>0</formula>
    </cfRule>
    <cfRule type="cellIs" dxfId="30" priority="15" operator="greaterThanOrEqual">
      <formula>0</formula>
    </cfRule>
  </conditionalFormatting>
  <conditionalFormatting sqref="C40">
    <cfRule type="cellIs" dxfId="29" priority="11" operator="greaterThan">
      <formula>3</formula>
    </cfRule>
    <cfRule type="cellIs" dxfId="28" priority="12" operator="between">
      <formula>2</formula>
      <formula>3</formula>
    </cfRule>
    <cfRule type="cellIs" dxfId="27" priority="13" operator="lessThan">
      <formula>2</formula>
    </cfRule>
  </conditionalFormatting>
  <conditionalFormatting sqref="C42">
    <cfRule type="cellIs" dxfId="26" priority="9" operator="lessThan">
      <formula>0</formula>
    </cfRule>
    <cfRule type="cellIs" dxfId="25" priority="10" operator="greaterThanOrEqual">
      <formula>0</formula>
    </cfRule>
  </conditionalFormatting>
  <conditionalFormatting sqref="C46">
    <cfRule type="cellIs" dxfId="24" priority="7" operator="lessThan">
      <formula>0</formula>
    </cfRule>
    <cfRule type="cellIs" dxfId="23" priority="8" operator="greaterThanOrEqual">
      <formula>0</formula>
    </cfRule>
  </conditionalFormatting>
  <conditionalFormatting sqref="C48">
    <cfRule type="cellIs" dxfId="22" priority="5" operator="lessThan">
      <formula>0</formula>
    </cfRule>
    <cfRule type="cellIs" dxfId="21" priority="6" operator="greaterThanOrEqual">
      <formula>0</formula>
    </cfRule>
  </conditionalFormatting>
  <conditionalFormatting sqref="B56">
    <cfRule type="cellIs" dxfId="20" priority="3" operator="equal">
      <formula>"ERROR"</formula>
    </cfRule>
    <cfRule type="cellIs" dxfId="19" priority="4" operator="equal">
      <formula>"OK"</formula>
    </cfRule>
  </conditionalFormatting>
  <conditionalFormatting sqref="C56:E56">
    <cfRule type="cellIs" dxfId="17" priority="1" operator="equal">
      <formula>"Check to Match Cell C43"</formula>
    </cfRule>
    <cfRule type="cellIs" dxfId="18" priority="2" operator="equal">
      <formula>"OK"</formula>
    </cfRule>
  </conditionalFormatting>
  <pageMargins left="0.25" right="0.25" top="0.25" bottom="0.25" header="0.3" footer="0.3"/>
  <pageSetup scale="7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'Validation inputs'!$C$22:$D$22</xm:f>
          </x14:formula1>
          <xm:sqref>C32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9"/>
  <sheetViews>
    <sheetView zoomScale="80" zoomScaleNormal="80" workbookViewId="0">
      <selection activeCell="D50" sqref="D50"/>
    </sheetView>
  </sheetViews>
  <sheetFormatPr defaultRowHeight="15" x14ac:dyDescent="0.25"/>
  <cols>
    <col min="1" max="1" width="41" customWidth="1"/>
    <col min="2" max="2" width="46" customWidth="1"/>
    <col min="3" max="3" width="14.85546875" bestFit="1" customWidth="1"/>
    <col min="4" max="4" width="69.42578125" customWidth="1"/>
    <col min="5" max="5" width="18.85546875" customWidth="1"/>
    <col min="6" max="6" width="13.28515625" hidden="1" customWidth="1"/>
    <col min="7" max="7" width="13.28515625" customWidth="1"/>
    <col min="8" max="8" width="13.85546875" customWidth="1"/>
    <col min="9" max="9" width="19.140625" customWidth="1"/>
  </cols>
  <sheetData>
    <row r="1" spans="1:5" ht="18.75" x14ac:dyDescent="0.3">
      <c r="A1" s="3" t="s">
        <v>57</v>
      </c>
    </row>
    <row r="2" spans="1:5" ht="18.75" x14ac:dyDescent="0.3">
      <c r="A2" s="3" t="s">
        <v>45</v>
      </c>
    </row>
    <row r="3" spans="1:5" ht="7.5" customHeight="1" x14ac:dyDescent="0.25"/>
    <row r="4" spans="1:5" ht="18.75" x14ac:dyDescent="0.3">
      <c r="A4" s="3" t="s">
        <v>1</v>
      </c>
      <c r="B4" s="86"/>
      <c r="C4" s="87"/>
      <c r="D4" s="88"/>
    </row>
    <row r="5" spans="1:5" ht="18.75" x14ac:dyDescent="0.3">
      <c r="A5" s="3" t="s">
        <v>80</v>
      </c>
      <c r="B5" s="92"/>
      <c r="C5" s="93"/>
      <c r="D5" s="94"/>
    </row>
    <row r="6" spans="1:5" ht="18.75" x14ac:dyDescent="0.3">
      <c r="A6" s="3" t="s">
        <v>2</v>
      </c>
      <c r="B6" s="89"/>
      <c r="C6" s="90"/>
      <c r="D6" s="91"/>
    </row>
    <row r="7" spans="1:5" ht="7.5" customHeight="1" thickBot="1" x14ac:dyDescent="0.35">
      <c r="A7" s="3"/>
      <c r="B7" s="12"/>
      <c r="C7" s="13"/>
      <c r="D7" s="13"/>
    </row>
    <row r="8" spans="1:5" ht="32.25" customHeight="1" thickBot="1" x14ac:dyDescent="0.3">
      <c r="A8" s="5" t="s">
        <v>60</v>
      </c>
      <c r="B8" s="6" t="s">
        <v>63</v>
      </c>
      <c r="C8" s="6" t="s">
        <v>56</v>
      </c>
      <c r="D8" s="4" t="s">
        <v>0</v>
      </c>
      <c r="E8" s="2"/>
    </row>
    <row r="9" spans="1:5" ht="15" customHeight="1" x14ac:dyDescent="0.25">
      <c r="A9" s="102" t="s">
        <v>61</v>
      </c>
      <c r="B9" s="9"/>
      <c r="C9" s="55"/>
      <c r="D9" s="10"/>
    </row>
    <row r="10" spans="1:5" ht="15" customHeight="1" x14ac:dyDescent="0.25">
      <c r="A10" s="103"/>
      <c r="B10" s="9"/>
      <c r="C10" s="55"/>
      <c r="D10" s="10"/>
    </row>
    <row r="11" spans="1:5" ht="15" customHeight="1" x14ac:dyDescent="0.25">
      <c r="A11" s="103"/>
      <c r="B11" s="9"/>
      <c r="C11" s="55"/>
      <c r="D11" s="11"/>
    </row>
    <row r="12" spans="1:5" ht="15" customHeight="1" x14ac:dyDescent="0.25">
      <c r="A12" s="103"/>
      <c r="B12" s="9"/>
      <c r="C12" s="55"/>
      <c r="D12" s="10"/>
    </row>
    <row r="13" spans="1:5" ht="15" customHeight="1" x14ac:dyDescent="0.25">
      <c r="A13" s="104"/>
      <c r="B13" s="9"/>
      <c r="C13" s="55"/>
      <c r="D13" s="10"/>
    </row>
    <row r="14" spans="1:5" ht="15" customHeight="1" x14ac:dyDescent="0.25">
      <c r="A14" s="105" t="s">
        <v>62</v>
      </c>
      <c r="B14" s="9"/>
      <c r="C14" s="55"/>
      <c r="D14" s="10"/>
    </row>
    <row r="15" spans="1:5" ht="15" customHeight="1" x14ac:dyDescent="0.25">
      <c r="A15" s="103"/>
      <c r="B15" s="9"/>
      <c r="C15" s="55"/>
      <c r="D15" s="11"/>
    </row>
    <row r="16" spans="1:5" ht="15" customHeight="1" x14ac:dyDescent="0.25">
      <c r="A16" s="103"/>
      <c r="B16" s="9"/>
      <c r="C16" s="55"/>
      <c r="D16" s="10"/>
    </row>
    <row r="17" spans="1:6" ht="15" customHeight="1" x14ac:dyDescent="0.25">
      <c r="A17" s="103"/>
      <c r="B17" s="9"/>
      <c r="C17" s="55"/>
      <c r="D17" s="10"/>
    </row>
    <row r="18" spans="1:6" ht="15" customHeight="1" thickBot="1" x14ac:dyDescent="0.3">
      <c r="A18" s="104"/>
      <c r="B18" s="9"/>
      <c r="C18" s="55"/>
      <c r="D18" s="10"/>
    </row>
    <row r="19" spans="1:6" ht="32.25" customHeight="1" thickBot="1" x14ac:dyDescent="0.3">
      <c r="A19" s="28"/>
      <c r="B19" s="7" t="s">
        <v>84</v>
      </c>
      <c r="C19" s="8">
        <f>SUM(C9:C18)</f>
        <v>0</v>
      </c>
      <c r="D19" s="1"/>
    </row>
    <row r="20" spans="1:6" ht="15" customHeight="1" x14ac:dyDescent="0.25">
      <c r="A20" s="28"/>
      <c r="B20" s="29"/>
      <c r="C20" s="30"/>
      <c r="D20" s="21" t="s">
        <v>59</v>
      </c>
    </row>
    <row r="21" spans="1:6" ht="15" customHeight="1" x14ac:dyDescent="0.3">
      <c r="A21" s="77" t="s">
        <v>94</v>
      </c>
      <c r="B21" s="14" t="s">
        <v>64</v>
      </c>
      <c r="C21" s="56"/>
      <c r="D21" s="21"/>
    </row>
    <row r="22" spans="1:6" ht="15" customHeight="1" x14ac:dyDescent="0.3">
      <c r="A22" s="83" t="s">
        <v>96</v>
      </c>
      <c r="B22" s="14" t="s">
        <v>65</v>
      </c>
      <c r="C22" s="56"/>
      <c r="D22" s="21"/>
    </row>
    <row r="23" spans="1:6" ht="15" customHeight="1" x14ac:dyDescent="0.25">
      <c r="A23" s="28"/>
      <c r="B23" s="29"/>
      <c r="C23" s="30"/>
      <c r="D23" s="21"/>
    </row>
    <row r="24" spans="1:6" ht="16.5" customHeight="1" x14ac:dyDescent="0.25">
      <c r="B24" s="14" t="s">
        <v>83</v>
      </c>
      <c r="C24" s="55">
        <v>8995</v>
      </c>
      <c r="F24">
        <f>C24*C25</f>
        <v>0</v>
      </c>
    </row>
    <row r="25" spans="1:6" ht="16.5" customHeight="1" x14ac:dyDescent="0.25">
      <c r="B25" s="14" t="s">
        <v>66</v>
      </c>
      <c r="C25" s="56">
        <v>0</v>
      </c>
    </row>
    <row r="26" spans="1:6" s="71" customFormat="1" ht="16.5" customHeight="1" x14ac:dyDescent="0.25">
      <c r="B26" s="72"/>
      <c r="C26" s="73"/>
    </row>
    <row r="27" spans="1:6" ht="16.5" customHeight="1" x14ac:dyDescent="0.25">
      <c r="B27" s="14" t="s">
        <v>100</v>
      </c>
      <c r="C27" s="76">
        <v>1500</v>
      </c>
      <c r="D27" t="s">
        <v>101</v>
      </c>
      <c r="F27">
        <f>C27*C28</f>
        <v>0</v>
      </c>
    </row>
    <row r="28" spans="1:6" ht="16.5" customHeight="1" x14ac:dyDescent="0.25">
      <c r="B28" s="14" t="s">
        <v>54</v>
      </c>
      <c r="C28" s="56">
        <v>0</v>
      </c>
    </row>
    <row r="29" spans="1:6" ht="16.5" customHeight="1" x14ac:dyDescent="0.25">
      <c r="B29" s="14"/>
      <c r="C29" s="78"/>
      <c r="D29" s="79"/>
    </row>
    <row r="30" spans="1:6" ht="16.5" customHeight="1" x14ac:dyDescent="0.25">
      <c r="B30" s="14" t="s">
        <v>87</v>
      </c>
      <c r="C30" s="84">
        <v>495</v>
      </c>
      <c r="D30" t="s">
        <v>93</v>
      </c>
      <c r="F30" s="96">
        <f>C30*C25</f>
        <v>0</v>
      </c>
    </row>
    <row r="31" spans="1:6" ht="16.5" customHeight="1" x14ac:dyDescent="0.25">
      <c r="B31" s="14" t="s">
        <v>92</v>
      </c>
      <c r="C31" s="84">
        <v>195</v>
      </c>
      <c r="D31" t="s">
        <v>93</v>
      </c>
      <c r="F31" s="96">
        <f>C31*C28</f>
        <v>0</v>
      </c>
    </row>
    <row r="32" spans="1:6" ht="16.5" customHeight="1" x14ac:dyDescent="0.25">
      <c r="F32" s="98">
        <f>SUM(F17:F31)</f>
        <v>0</v>
      </c>
    </row>
    <row r="33" spans="1:6" ht="16.5" customHeight="1" x14ac:dyDescent="0.25">
      <c r="B33" s="14" t="s">
        <v>3</v>
      </c>
      <c r="C33" s="53">
        <f>SUM(F58:F129)/12</f>
        <v>6</v>
      </c>
      <c r="D33" s="20"/>
      <c r="F33" s="98">
        <f>F32/C33</f>
        <v>0</v>
      </c>
    </row>
    <row r="34" spans="1:6" ht="16.5" customHeight="1" x14ac:dyDescent="0.25">
      <c r="B34" s="15"/>
      <c r="C34" s="15"/>
      <c r="D34" s="19"/>
    </row>
    <row r="35" spans="1:6" ht="16.5" customHeight="1" x14ac:dyDescent="0.25">
      <c r="B35" s="14" t="s">
        <v>5</v>
      </c>
      <c r="C35" s="16" t="e">
        <f>(($C$19*3)-SUM($B$44:$B$46))/SUM($B$44:$B$46)</f>
        <v>#DIV/0!</v>
      </c>
      <c r="D35" s="19"/>
    </row>
    <row r="36" spans="1:6" ht="16.5" customHeight="1" x14ac:dyDescent="0.25">
      <c r="B36" s="17" t="s">
        <v>4</v>
      </c>
      <c r="C36" s="18">
        <f>(C19*3)-(C24*C25)-(C27*C28)-(C30*C25)-(C31*C28)</f>
        <v>0</v>
      </c>
      <c r="D36" s="20"/>
    </row>
    <row r="37" spans="1:6" ht="16.5" customHeight="1" x14ac:dyDescent="0.25">
      <c r="B37" s="17" t="s">
        <v>97</v>
      </c>
      <c r="C37" s="97" t="e">
        <f>SUM(B44:B46)/(SUM(C21:C22)*3)</f>
        <v>#DIV/0!</v>
      </c>
      <c r="D37" s="20"/>
    </row>
    <row r="38" spans="1:6" ht="16.5" customHeight="1" x14ac:dyDescent="0.25">
      <c r="B38" s="15"/>
      <c r="C38" s="15"/>
      <c r="D38" s="19"/>
    </row>
    <row r="39" spans="1:6" ht="16.5" customHeight="1" x14ac:dyDescent="0.25">
      <c r="B39" s="14" t="s">
        <v>6</v>
      </c>
      <c r="C39" s="16" t="e">
        <f>(($C$19*5)-SUM($B$44:$B$48))/SUM($B$44:$B$48)</f>
        <v>#DIV/0!</v>
      </c>
      <c r="D39" s="19"/>
    </row>
    <row r="40" spans="1:6" ht="16.5" customHeight="1" x14ac:dyDescent="0.25">
      <c r="B40" s="17" t="s">
        <v>7</v>
      </c>
      <c r="C40" s="18">
        <f>(C19*5)-(C24*C25)-(C27*C28)-(C30*C25)-(C31*C28)</f>
        <v>0</v>
      </c>
      <c r="D40" s="20"/>
    </row>
    <row r="41" spans="1:6" ht="16.5" customHeight="1" x14ac:dyDescent="0.25">
      <c r="B41" s="17" t="s">
        <v>98</v>
      </c>
      <c r="C41" s="97" t="e">
        <f>SUM(B44:B48)/(SUM(C21:C22)*5)</f>
        <v>#DIV/0!</v>
      </c>
      <c r="D41" s="20"/>
    </row>
    <row r="43" spans="1:6" x14ac:dyDescent="0.25">
      <c r="A43" s="82" t="s">
        <v>95</v>
      </c>
      <c r="B43" s="64" t="s">
        <v>74</v>
      </c>
      <c r="C43" s="64" t="s">
        <v>75</v>
      </c>
      <c r="D43" s="64" t="s">
        <v>76</v>
      </c>
      <c r="E43" s="64" t="s">
        <v>77</v>
      </c>
    </row>
    <row r="44" spans="1:6" x14ac:dyDescent="0.25">
      <c r="A44" s="65" t="s">
        <v>69</v>
      </c>
      <c r="B44" s="62">
        <f>(C24*C25)+(C27*C28)+(C30*C25)+(C31*C28)</f>
        <v>0</v>
      </c>
      <c r="C44" s="62">
        <f>$C$19</f>
        <v>0</v>
      </c>
      <c r="D44" s="62">
        <f>C44-B44</f>
        <v>0</v>
      </c>
      <c r="E44" s="62">
        <f>D44</f>
        <v>0</v>
      </c>
    </row>
    <row r="45" spans="1:6" x14ac:dyDescent="0.25">
      <c r="A45" s="66" t="s">
        <v>70</v>
      </c>
      <c r="B45" s="63">
        <f>0</f>
        <v>0</v>
      </c>
      <c r="C45" s="63">
        <f t="shared" ref="C45:C48" si="0">$C$19</f>
        <v>0</v>
      </c>
      <c r="D45" s="63">
        <f>C45-B45</f>
        <v>0</v>
      </c>
      <c r="E45" s="63">
        <f>E44+D45</f>
        <v>0</v>
      </c>
    </row>
    <row r="46" spans="1:6" x14ac:dyDescent="0.25">
      <c r="A46" s="65" t="s">
        <v>71</v>
      </c>
      <c r="B46" s="68">
        <f>0</f>
        <v>0</v>
      </c>
      <c r="C46" s="68">
        <f t="shared" si="0"/>
        <v>0</v>
      </c>
      <c r="D46" s="68">
        <f>C46-B46</f>
        <v>0</v>
      </c>
      <c r="E46" s="68">
        <f>ROUND((E45+D46),)</f>
        <v>0</v>
      </c>
    </row>
    <row r="47" spans="1:6" x14ac:dyDescent="0.25">
      <c r="A47" s="66" t="s">
        <v>72</v>
      </c>
      <c r="B47" s="63">
        <f>0</f>
        <v>0</v>
      </c>
      <c r="C47" s="63">
        <f t="shared" si="0"/>
        <v>0</v>
      </c>
      <c r="D47" s="63">
        <f>C47-B47</f>
        <v>0</v>
      </c>
      <c r="E47" s="63">
        <f>E46+D47</f>
        <v>0</v>
      </c>
    </row>
    <row r="48" spans="1:6" ht="15.75" thickBot="1" x14ac:dyDescent="0.3">
      <c r="A48" s="67" t="s">
        <v>73</v>
      </c>
      <c r="B48" s="69">
        <f>0</f>
        <v>0</v>
      </c>
      <c r="C48" s="69">
        <f t="shared" si="0"/>
        <v>0</v>
      </c>
      <c r="D48" s="69">
        <f>C48-B48</f>
        <v>0</v>
      </c>
      <c r="E48" s="69">
        <f>ROUND((E47+D48),1)</f>
        <v>0</v>
      </c>
    </row>
    <row r="49" spans="1:6" ht="15.75" thickTop="1" x14ac:dyDescent="0.25">
      <c r="A49" s="100" t="s">
        <v>103</v>
      </c>
      <c r="B49" s="99" t="str">
        <f>IF(F32=(SUM(B44:B46)),"OK","ERROR")</f>
        <v>OK</v>
      </c>
      <c r="C49" s="99" t="str">
        <f>IF(C19*3=(SUM(C44:C46)),"OK","ERROR")</f>
        <v>OK</v>
      </c>
      <c r="D49" s="99" t="str">
        <f>IF(E46=C36,"OK","Check to Match E46 &amp; C36")</f>
        <v>OK</v>
      </c>
      <c r="E49" s="99" t="str">
        <f>IF(E48=C40,"OK","Check to Match E48 &amp; C47")</f>
        <v>OK</v>
      </c>
    </row>
    <row r="57" spans="1:6" hidden="1" x14ac:dyDescent="0.25">
      <c r="A57" s="33" t="s">
        <v>88</v>
      </c>
      <c r="B57" s="64" t="s">
        <v>74</v>
      </c>
      <c r="C57" s="64" t="s">
        <v>75</v>
      </c>
      <c r="D57" s="64" t="s">
        <v>76</v>
      </c>
      <c r="E57" s="64" t="s">
        <v>77</v>
      </c>
    </row>
    <row r="58" spans="1:6" hidden="1" x14ac:dyDescent="0.25">
      <c r="A58">
        <v>1</v>
      </c>
      <c r="B58" s="60">
        <f>(C24*C25)+(C27*C28)+(C30*C25)+(C31*C28)</f>
        <v>0</v>
      </c>
      <c r="C58" s="70">
        <f>$C$19/12</f>
        <v>0</v>
      </c>
      <c r="D58" s="70">
        <f t="shared" ref="D58:D89" si="1">C58-B58</f>
        <v>0</v>
      </c>
      <c r="E58" s="70">
        <f>D58</f>
        <v>0</v>
      </c>
      <c r="F58">
        <f>IF(E58&gt;0,0,1)</f>
        <v>1</v>
      </c>
    </row>
    <row r="59" spans="1:6" hidden="1" x14ac:dyDescent="0.25">
      <c r="A59">
        <v>2</v>
      </c>
      <c r="B59" s="60">
        <f>0</f>
        <v>0</v>
      </c>
      <c r="C59" s="70">
        <f t="shared" ref="C59:C122" si="2">$C$19/12</f>
        <v>0</v>
      </c>
      <c r="D59" s="70">
        <f t="shared" si="1"/>
        <v>0</v>
      </c>
      <c r="E59" s="70">
        <f>E58+D59</f>
        <v>0</v>
      </c>
      <c r="F59">
        <f t="shared" ref="F59:F122" si="3">IF(E59&gt;0,0,1)</f>
        <v>1</v>
      </c>
    </row>
    <row r="60" spans="1:6" hidden="1" x14ac:dyDescent="0.25">
      <c r="A60">
        <v>3</v>
      </c>
      <c r="B60" s="60">
        <f>0</f>
        <v>0</v>
      </c>
      <c r="C60" s="70">
        <f t="shared" si="2"/>
        <v>0</v>
      </c>
      <c r="D60" s="70">
        <f t="shared" si="1"/>
        <v>0</v>
      </c>
      <c r="E60" s="70">
        <f t="shared" ref="E60:E123" si="4">E59+D60</f>
        <v>0</v>
      </c>
      <c r="F60">
        <f t="shared" si="3"/>
        <v>1</v>
      </c>
    </row>
    <row r="61" spans="1:6" hidden="1" x14ac:dyDescent="0.25">
      <c r="A61">
        <v>4</v>
      </c>
      <c r="B61" s="60">
        <f>0</f>
        <v>0</v>
      </c>
      <c r="C61" s="70">
        <f t="shared" si="2"/>
        <v>0</v>
      </c>
      <c r="D61" s="70">
        <f t="shared" si="1"/>
        <v>0</v>
      </c>
      <c r="E61" s="70">
        <f t="shared" si="4"/>
        <v>0</v>
      </c>
      <c r="F61">
        <f t="shared" si="3"/>
        <v>1</v>
      </c>
    </row>
    <row r="62" spans="1:6" hidden="1" x14ac:dyDescent="0.25">
      <c r="A62">
        <v>5</v>
      </c>
      <c r="B62" s="60">
        <f>0</f>
        <v>0</v>
      </c>
      <c r="C62" s="70">
        <f t="shared" si="2"/>
        <v>0</v>
      </c>
      <c r="D62" s="70">
        <f t="shared" si="1"/>
        <v>0</v>
      </c>
      <c r="E62" s="70">
        <f t="shared" si="4"/>
        <v>0</v>
      </c>
      <c r="F62">
        <f t="shared" si="3"/>
        <v>1</v>
      </c>
    </row>
    <row r="63" spans="1:6" hidden="1" x14ac:dyDescent="0.25">
      <c r="A63">
        <v>6</v>
      </c>
      <c r="B63" s="60">
        <f>0</f>
        <v>0</v>
      </c>
      <c r="C63" s="70">
        <f t="shared" si="2"/>
        <v>0</v>
      </c>
      <c r="D63" s="70">
        <f t="shared" si="1"/>
        <v>0</v>
      </c>
      <c r="E63" s="70">
        <f t="shared" si="4"/>
        <v>0</v>
      </c>
      <c r="F63">
        <f t="shared" si="3"/>
        <v>1</v>
      </c>
    </row>
    <row r="64" spans="1:6" hidden="1" x14ac:dyDescent="0.25">
      <c r="A64">
        <v>7</v>
      </c>
      <c r="B64" s="60">
        <f>0</f>
        <v>0</v>
      </c>
      <c r="C64" s="70">
        <f t="shared" si="2"/>
        <v>0</v>
      </c>
      <c r="D64" s="70">
        <f t="shared" si="1"/>
        <v>0</v>
      </c>
      <c r="E64" s="70">
        <f t="shared" si="4"/>
        <v>0</v>
      </c>
      <c r="F64">
        <f t="shared" si="3"/>
        <v>1</v>
      </c>
    </row>
    <row r="65" spans="1:6" hidden="1" x14ac:dyDescent="0.25">
      <c r="A65">
        <v>8</v>
      </c>
      <c r="B65" s="60">
        <f>0</f>
        <v>0</v>
      </c>
      <c r="C65" s="70">
        <f t="shared" si="2"/>
        <v>0</v>
      </c>
      <c r="D65" s="70">
        <f t="shared" si="1"/>
        <v>0</v>
      </c>
      <c r="E65" s="70">
        <f t="shared" si="4"/>
        <v>0</v>
      </c>
      <c r="F65">
        <f t="shared" si="3"/>
        <v>1</v>
      </c>
    </row>
    <row r="66" spans="1:6" hidden="1" x14ac:dyDescent="0.25">
      <c r="A66">
        <v>9</v>
      </c>
      <c r="B66" s="60">
        <f>0</f>
        <v>0</v>
      </c>
      <c r="C66" s="70">
        <f t="shared" si="2"/>
        <v>0</v>
      </c>
      <c r="D66" s="70">
        <f t="shared" si="1"/>
        <v>0</v>
      </c>
      <c r="E66" s="70">
        <f t="shared" si="4"/>
        <v>0</v>
      </c>
      <c r="F66">
        <f t="shared" si="3"/>
        <v>1</v>
      </c>
    </row>
    <row r="67" spans="1:6" hidden="1" x14ac:dyDescent="0.25">
      <c r="A67">
        <v>10</v>
      </c>
      <c r="B67" s="60">
        <f>0</f>
        <v>0</v>
      </c>
      <c r="C67" s="70">
        <f t="shared" si="2"/>
        <v>0</v>
      </c>
      <c r="D67" s="70">
        <f t="shared" si="1"/>
        <v>0</v>
      </c>
      <c r="E67" s="70">
        <f t="shared" si="4"/>
        <v>0</v>
      </c>
      <c r="F67">
        <f t="shared" si="3"/>
        <v>1</v>
      </c>
    </row>
    <row r="68" spans="1:6" hidden="1" x14ac:dyDescent="0.25">
      <c r="A68">
        <v>11</v>
      </c>
      <c r="B68" s="60">
        <f>0</f>
        <v>0</v>
      </c>
      <c r="C68" s="70">
        <f t="shared" si="2"/>
        <v>0</v>
      </c>
      <c r="D68" s="70">
        <f t="shared" si="1"/>
        <v>0</v>
      </c>
      <c r="E68" s="70">
        <f t="shared" si="4"/>
        <v>0</v>
      </c>
      <c r="F68">
        <f t="shared" si="3"/>
        <v>1</v>
      </c>
    </row>
    <row r="69" spans="1:6" hidden="1" x14ac:dyDescent="0.25">
      <c r="A69">
        <v>12</v>
      </c>
      <c r="B69" s="60">
        <f>0</f>
        <v>0</v>
      </c>
      <c r="C69" s="70">
        <f t="shared" si="2"/>
        <v>0</v>
      </c>
      <c r="D69" s="70">
        <f t="shared" si="1"/>
        <v>0</v>
      </c>
      <c r="E69" s="70">
        <f t="shared" si="4"/>
        <v>0</v>
      </c>
      <c r="F69">
        <f t="shared" si="3"/>
        <v>1</v>
      </c>
    </row>
    <row r="70" spans="1:6" hidden="1" x14ac:dyDescent="0.25">
      <c r="A70">
        <v>1</v>
      </c>
      <c r="B70" s="60">
        <f>0</f>
        <v>0</v>
      </c>
      <c r="C70" s="70">
        <f t="shared" si="2"/>
        <v>0</v>
      </c>
      <c r="D70" s="70">
        <f t="shared" si="1"/>
        <v>0</v>
      </c>
      <c r="E70" s="70">
        <f t="shared" si="4"/>
        <v>0</v>
      </c>
      <c r="F70">
        <f t="shared" si="3"/>
        <v>1</v>
      </c>
    </row>
    <row r="71" spans="1:6" hidden="1" x14ac:dyDescent="0.25">
      <c r="A71">
        <v>2</v>
      </c>
      <c r="B71" s="60">
        <f>0</f>
        <v>0</v>
      </c>
      <c r="C71" s="70">
        <f t="shared" si="2"/>
        <v>0</v>
      </c>
      <c r="D71" s="70">
        <f t="shared" si="1"/>
        <v>0</v>
      </c>
      <c r="E71" s="70">
        <f t="shared" si="4"/>
        <v>0</v>
      </c>
      <c r="F71">
        <f t="shared" si="3"/>
        <v>1</v>
      </c>
    </row>
    <row r="72" spans="1:6" hidden="1" x14ac:dyDescent="0.25">
      <c r="A72">
        <v>3</v>
      </c>
      <c r="B72" s="60">
        <f>0</f>
        <v>0</v>
      </c>
      <c r="C72" s="70">
        <f t="shared" si="2"/>
        <v>0</v>
      </c>
      <c r="D72" s="70">
        <f t="shared" si="1"/>
        <v>0</v>
      </c>
      <c r="E72" s="70">
        <f t="shared" si="4"/>
        <v>0</v>
      </c>
      <c r="F72">
        <f t="shared" si="3"/>
        <v>1</v>
      </c>
    </row>
    <row r="73" spans="1:6" hidden="1" x14ac:dyDescent="0.25">
      <c r="A73">
        <v>4</v>
      </c>
      <c r="B73" s="60">
        <f>0</f>
        <v>0</v>
      </c>
      <c r="C73" s="70">
        <f t="shared" si="2"/>
        <v>0</v>
      </c>
      <c r="D73" s="70">
        <f t="shared" si="1"/>
        <v>0</v>
      </c>
      <c r="E73" s="70">
        <f t="shared" si="4"/>
        <v>0</v>
      </c>
      <c r="F73">
        <f t="shared" si="3"/>
        <v>1</v>
      </c>
    </row>
    <row r="74" spans="1:6" hidden="1" x14ac:dyDescent="0.25">
      <c r="A74">
        <v>5</v>
      </c>
      <c r="B74" s="60">
        <f>0</f>
        <v>0</v>
      </c>
      <c r="C74" s="70">
        <f t="shared" si="2"/>
        <v>0</v>
      </c>
      <c r="D74" s="70">
        <f t="shared" si="1"/>
        <v>0</v>
      </c>
      <c r="E74" s="70">
        <f t="shared" si="4"/>
        <v>0</v>
      </c>
      <c r="F74">
        <f t="shared" si="3"/>
        <v>1</v>
      </c>
    </row>
    <row r="75" spans="1:6" hidden="1" x14ac:dyDescent="0.25">
      <c r="A75">
        <v>6</v>
      </c>
      <c r="B75" s="60">
        <f>0</f>
        <v>0</v>
      </c>
      <c r="C75" s="70">
        <f t="shared" si="2"/>
        <v>0</v>
      </c>
      <c r="D75" s="70">
        <f t="shared" si="1"/>
        <v>0</v>
      </c>
      <c r="E75" s="70">
        <f t="shared" si="4"/>
        <v>0</v>
      </c>
      <c r="F75">
        <f t="shared" si="3"/>
        <v>1</v>
      </c>
    </row>
    <row r="76" spans="1:6" hidden="1" x14ac:dyDescent="0.25">
      <c r="A76">
        <v>7</v>
      </c>
      <c r="B76" s="60">
        <f>0</f>
        <v>0</v>
      </c>
      <c r="C76" s="70">
        <f t="shared" si="2"/>
        <v>0</v>
      </c>
      <c r="D76" s="70">
        <f t="shared" si="1"/>
        <v>0</v>
      </c>
      <c r="E76" s="70">
        <f t="shared" si="4"/>
        <v>0</v>
      </c>
      <c r="F76">
        <f t="shared" si="3"/>
        <v>1</v>
      </c>
    </row>
    <row r="77" spans="1:6" hidden="1" x14ac:dyDescent="0.25">
      <c r="A77">
        <v>8</v>
      </c>
      <c r="B77" s="60">
        <f>0</f>
        <v>0</v>
      </c>
      <c r="C77" s="70">
        <f t="shared" si="2"/>
        <v>0</v>
      </c>
      <c r="D77" s="70">
        <f t="shared" si="1"/>
        <v>0</v>
      </c>
      <c r="E77" s="70">
        <f t="shared" si="4"/>
        <v>0</v>
      </c>
      <c r="F77">
        <f t="shared" si="3"/>
        <v>1</v>
      </c>
    </row>
    <row r="78" spans="1:6" hidden="1" x14ac:dyDescent="0.25">
      <c r="A78">
        <v>9</v>
      </c>
      <c r="B78" s="60">
        <f>0</f>
        <v>0</v>
      </c>
      <c r="C78" s="70">
        <f t="shared" si="2"/>
        <v>0</v>
      </c>
      <c r="D78" s="70">
        <f t="shared" si="1"/>
        <v>0</v>
      </c>
      <c r="E78" s="70">
        <f t="shared" si="4"/>
        <v>0</v>
      </c>
      <c r="F78">
        <f t="shared" si="3"/>
        <v>1</v>
      </c>
    </row>
    <row r="79" spans="1:6" hidden="1" x14ac:dyDescent="0.25">
      <c r="A79">
        <v>10</v>
      </c>
      <c r="B79" s="60">
        <f>0</f>
        <v>0</v>
      </c>
      <c r="C79" s="70">
        <f t="shared" si="2"/>
        <v>0</v>
      </c>
      <c r="D79" s="70">
        <f t="shared" si="1"/>
        <v>0</v>
      </c>
      <c r="E79" s="70">
        <f t="shared" si="4"/>
        <v>0</v>
      </c>
      <c r="F79">
        <f t="shared" si="3"/>
        <v>1</v>
      </c>
    </row>
    <row r="80" spans="1:6" hidden="1" x14ac:dyDescent="0.25">
      <c r="A80">
        <v>11</v>
      </c>
      <c r="B80" s="60">
        <f>0</f>
        <v>0</v>
      </c>
      <c r="C80" s="70">
        <f t="shared" si="2"/>
        <v>0</v>
      </c>
      <c r="D80" s="70">
        <f t="shared" si="1"/>
        <v>0</v>
      </c>
      <c r="E80" s="70">
        <f t="shared" si="4"/>
        <v>0</v>
      </c>
      <c r="F80">
        <f t="shared" si="3"/>
        <v>1</v>
      </c>
    </row>
    <row r="81" spans="1:6" hidden="1" x14ac:dyDescent="0.25">
      <c r="A81">
        <v>12</v>
      </c>
      <c r="B81" s="60">
        <f>0</f>
        <v>0</v>
      </c>
      <c r="C81" s="70">
        <f t="shared" si="2"/>
        <v>0</v>
      </c>
      <c r="D81" s="70">
        <f t="shared" si="1"/>
        <v>0</v>
      </c>
      <c r="E81" s="70">
        <f t="shared" si="4"/>
        <v>0</v>
      </c>
      <c r="F81">
        <f t="shared" si="3"/>
        <v>1</v>
      </c>
    </row>
    <row r="82" spans="1:6" hidden="1" x14ac:dyDescent="0.25">
      <c r="A82">
        <v>1</v>
      </c>
      <c r="B82" s="60">
        <f>0</f>
        <v>0</v>
      </c>
      <c r="C82" s="70">
        <f t="shared" si="2"/>
        <v>0</v>
      </c>
      <c r="D82" s="70">
        <f t="shared" si="1"/>
        <v>0</v>
      </c>
      <c r="E82" s="70">
        <f t="shared" si="4"/>
        <v>0</v>
      </c>
      <c r="F82">
        <f t="shared" si="3"/>
        <v>1</v>
      </c>
    </row>
    <row r="83" spans="1:6" hidden="1" x14ac:dyDescent="0.25">
      <c r="A83">
        <v>2</v>
      </c>
      <c r="B83" s="60">
        <f>0</f>
        <v>0</v>
      </c>
      <c r="C83" s="70">
        <f t="shared" si="2"/>
        <v>0</v>
      </c>
      <c r="D83" s="70">
        <f t="shared" si="1"/>
        <v>0</v>
      </c>
      <c r="E83" s="70">
        <f t="shared" si="4"/>
        <v>0</v>
      </c>
      <c r="F83">
        <f t="shared" si="3"/>
        <v>1</v>
      </c>
    </row>
    <row r="84" spans="1:6" hidden="1" x14ac:dyDescent="0.25">
      <c r="A84">
        <v>3</v>
      </c>
      <c r="B84" s="60">
        <f>0</f>
        <v>0</v>
      </c>
      <c r="C84" s="70">
        <f t="shared" si="2"/>
        <v>0</v>
      </c>
      <c r="D84" s="70">
        <f t="shared" si="1"/>
        <v>0</v>
      </c>
      <c r="E84" s="70">
        <f t="shared" si="4"/>
        <v>0</v>
      </c>
      <c r="F84">
        <f t="shared" si="3"/>
        <v>1</v>
      </c>
    </row>
    <row r="85" spans="1:6" hidden="1" x14ac:dyDescent="0.25">
      <c r="A85">
        <v>4</v>
      </c>
      <c r="B85" s="60">
        <f>0</f>
        <v>0</v>
      </c>
      <c r="C85" s="70">
        <f t="shared" si="2"/>
        <v>0</v>
      </c>
      <c r="D85" s="70">
        <f t="shared" si="1"/>
        <v>0</v>
      </c>
      <c r="E85" s="70">
        <f t="shared" si="4"/>
        <v>0</v>
      </c>
      <c r="F85">
        <f t="shared" si="3"/>
        <v>1</v>
      </c>
    </row>
    <row r="86" spans="1:6" hidden="1" x14ac:dyDescent="0.25">
      <c r="A86">
        <v>5</v>
      </c>
      <c r="B86" s="60">
        <f>0</f>
        <v>0</v>
      </c>
      <c r="C86" s="70">
        <f t="shared" si="2"/>
        <v>0</v>
      </c>
      <c r="D86" s="70">
        <f t="shared" si="1"/>
        <v>0</v>
      </c>
      <c r="E86" s="70">
        <f t="shared" si="4"/>
        <v>0</v>
      </c>
      <c r="F86">
        <f t="shared" si="3"/>
        <v>1</v>
      </c>
    </row>
    <row r="87" spans="1:6" hidden="1" x14ac:dyDescent="0.25">
      <c r="A87">
        <v>6</v>
      </c>
      <c r="B87" s="60">
        <f>0</f>
        <v>0</v>
      </c>
      <c r="C87" s="70">
        <f t="shared" si="2"/>
        <v>0</v>
      </c>
      <c r="D87" s="70">
        <f t="shared" si="1"/>
        <v>0</v>
      </c>
      <c r="E87" s="70">
        <f t="shared" si="4"/>
        <v>0</v>
      </c>
      <c r="F87">
        <f t="shared" si="3"/>
        <v>1</v>
      </c>
    </row>
    <row r="88" spans="1:6" hidden="1" x14ac:dyDescent="0.25">
      <c r="A88">
        <v>7</v>
      </c>
      <c r="B88" s="60">
        <f>0</f>
        <v>0</v>
      </c>
      <c r="C88" s="70">
        <f t="shared" si="2"/>
        <v>0</v>
      </c>
      <c r="D88" s="70">
        <f t="shared" si="1"/>
        <v>0</v>
      </c>
      <c r="E88" s="70">
        <f t="shared" si="4"/>
        <v>0</v>
      </c>
      <c r="F88">
        <f t="shared" si="3"/>
        <v>1</v>
      </c>
    </row>
    <row r="89" spans="1:6" hidden="1" x14ac:dyDescent="0.25">
      <c r="A89">
        <v>8</v>
      </c>
      <c r="B89" s="60">
        <f>0</f>
        <v>0</v>
      </c>
      <c r="C89" s="70">
        <f t="shared" si="2"/>
        <v>0</v>
      </c>
      <c r="D89" s="70">
        <f t="shared" si="1"/>
        <v>0</v>
      </c>
      <c r="E89" s="70">
        <f t="shared" si="4"/>
        <v>0</v>
      </c>
      <c r="F89">
        <f t="shared" si="3"/>
        <v>1</v>
      </c>
    </row>
    <row r="90" spans="1:6" hidden="1" x14ac:dyDescent="0.25">
      <c r="A90">
        <v>9</v>
      </c>
      <c r="B90" s="60">
        <f>0</f>
        <v>0</v>
      </c>
      <c r="C90" s="70">
        <f t="shared" si="2"/>
        <v>0</v>
      </c>
      <c r="D90" s="70">
        <f t="shared" ref="D90:D121" si="5">C90-B90</f>
        <v>0</v>
      </c>
      <c r="E90" s="70">
        <f t="shared" si="4"/>
        <v>0</v>
      </c>
      <c r="F90">
        <f t="shared" si="3"/>
        <v>1</v>
      </c>
    </row>
    <row r="91" spans="1:6" hidden="1" x14ac:dyDescent="0.25">
      <c r="A91">
        <v>10</v>
      </c>
      <c r="B91" s="60">
        <f>0</f>
        <v>0</v>
      </c>
      <c r="C91" s="70">
        <f t="shared" si="2"/>
        <v>0</v>
      </c>
      <c r="D91" s="70">
        <f t="shared" si="5"/>
        <v>0</v>
      </c>
      <c r="E91" s="70">
        <f t="shared" si="4"/>
        <v>0</v>
      </c>
      <c r="F91">
        <f t="shared" si="3"/>
        <v>1</v>
      </c>
    </row>
    <row r="92" spans="1:6" hidden="1" x14ac:dyDescent="0.25">
      <c r="A92">
        <v>11</v>
      </c>
      <c r="B92" s="60">
        <f>0</f>
        <v>0</v>
      </c>
      <c r="C92" s="70">
        <f t="shared" si="2"/>
        <v>0</v>
      </c>
      <c r="D92" s="70">
        <f t="shared" si="5"/>
        <v>0</v>
      </c>
      <c r="E92" s="70">
        <f t="shared" si="4"/>
        <v>0</v>
      </c>
      <c r="F92">
        <f t="shared" si="3"/>
        <v>1</v>
      </c>
    </row>
    <row r="93" spans="1:6" hidden="1" x14ac:dyDescent="0.25">
      <c r="A93">
        <v>12</v>
      </c>
      <c r="B93" s="60">
        <f>0</f>
        <v>0</v>
      </c>
      <c r="C93" s="70">
        <f t="shared" si="2"/>
        <v>0</v>
      </c>
      <c r="D93" s="70">
        <f t="shared" si="5"/>
        <v>0</v>
      </c>
      <c r="E93" s="70">
        <f t="shared" si="4"/>
        <v>0</v>
      </c>
      <c r="F93">
        <f t="shared" si="3"/>
        <v>1</v>
      </c>
    </row>
    <row r="94" spans="1:6" hidden="1" x14ac:dyDescent="0.25">
      <c r="A94">
        <v>1</v>
      </c>
      <c r="B94" s="60">
        <f>0</f>
        <v>0</v>
      </c>
      <c r="C94" s="70">
        <f t="shared" si="2"/>
        <v>0</v>
      </c>
      <c r="D94" s="70">
        <f t="shared" si="5"/>
        <v>0</v>
      </c>
      <c r="E94" s="70">
        <f t="shared" si="4"/>
        <v>0</v>
      </c>
      <c r="F94">
        <f t="shared" si="3"/>
        <v>1</v>
      </c>
    </row>
    <row r="95" spans="1:6" hidden="1" x14ac:dyDescent="0.25">
      <c r="A95">
        <v>2</v>
      </c>
      <c r="B95" s="60">
        <f>0</f>
        <v>0</v>
      </c>
      <c r="C95" s="70">
        <f t="shared" si="2"/>
        <v>0</v>
      </c>
      <c r="D95" s="70">
        <f t="shared" si="5"/>
        <v>0</v>
      </c>
      <c r="E95" s="70">
        <f t="shared" si="4"/>
        <v>0</v>
      </c>
      <c r="F95">
        <f t="shared" si="3"/>
        <v>1</v>
      </c>
    </row>
    <row r="96" spans="1:6" hidden="1" x14ac:dyDescent="0.25">
      <c r="A96">
        <v>3</v>
      </c>
      <c r="B96" s="60">
        <f>0</f>
        <v>0</v>
      </c>
      <c r="C96" s="70">
        <f t="shared" si="2"/>
        <v>0</v>
      </c>
      <c r="D96" s="70">
        <f t="shared" si="5"/>
        <v>0</v>
      </c>
      <c r="E96" s="70">
        <f t="shared" si="4"/>
        <v>0</v>
      </c>
      <c r="F96">
        <f t="shared" si="3"/>
        <v>1</v>
      </c>
    </row>
    <row r="97" spans="1:6" hidden="1" x14ac:dyDescent="0.25">
      <c r="A97">
        <v>4</v>
      </c>
      <c r="B97" s="60">
        <f>0</f>
        <v>0</v>
      </c>
      <c r="C97" s="70">
        <f t="shared" si="2"/>
        <v>0</v>
      </c>
      <c r="D97" s="70">
        <f t="shared" si="5"/>
        <v>0</v>
      </c>
      <c r="E97" s="70">
        <f t="shared" si="4"/>
        <v>0</v>
      </c>
      <c r="F97">
        <f t="shared" si="3"/>
        <v>1</v>
      </c>
    </row>
    <row r="98" spans="1:6" hidden="1" x14ac:dyDescent="0.25">
      <c r="A98">
        <v>5</v>
      </c>
      <c r="B98" s="60">
        <f>0</f>
        <v>0</v>
      </c>
      <c r="C98" s="70">
        <f t="shared" si="2"/>
        <v>0</v>
      </c>
      <c r="D98" s="70">
        <f t="shared" si="5"/>
        <v>0</v>
      </c>
      <c r="E98" s="70">
        <f t="shared" si="4"/>
        <v>0</v>
      </c>
      <c r="F98">
        <f t="shared" si="3"/>
        <v>1</v>
      </c>
    </row>
    <row r="99" spans="1:6" hidden="1" x14ac:dyDescent="0.25">
      <c r="A99">
        <v>6</v>
      </c>
      <c r="B99" s="60">
        <f>0</f>
        <v>0</v>
      </c>
      <c r="C99" s="70">
        <f t="shared" si="2"/>
        <v>0</v>
      </c>
      <c r="D99" s="70">
        <f t="shared" si="5"/>
        <v>0</v>
      </c>
      <c r="E99" s="70">
        <f t="shared" si="4"/>
        <v>0</v>
      </c>
      <c r="F99">
        <f t="shared" si="3"/>
        <v>1</v>
      </c>
    </row>
    <row r="100" spans="1:6" hidden="1" x14ac:dyDescent="0.25">
      <c r="A100">
        <v>7</v>
      </c>
      <c r="B100" s="60">
        <f>0</f>
        <v>0</v>
      </c>
      <c r="C100" s="70">
        <f t="shared" si="2"/>
        <v>0</v>
      </c>
      <c r="D100" s="70">
        <f t="shared" si="5"/>
        <v>0</v>
      </c>
      <c r="E100" s="70">
        <f t="shared" si="4"/>
        <v>0</v>
      </c>
      <c r="F100">
        <f t="shared" si="3"/>
        <v>1</v>
      </c>
    </row>
    <row r="101" spans="1:6" hidden="1" x14ac:dyDescent="0.25">
      <c r="A101">
        <v>8</v>
      </c>
      <c r="B101" s="60">
        <f>0</f>
        <v>0</v>
      </c>
      <c r="C101" s="70">
        <f t="shared" si="2"/>
        <v>0</v>
      </c>
      <c r="D101" s="70">
        <f t="shared" si="5"/>
        <v>0</v>
      </c>
      <c r="E101" s="70">
        <f t="shared" si="4"/>
        <v>0</v>
      </c>
      <c r="F101">
        <f t="shared" si="3"/>
        <v>1</v>
      </c>
    </row>
    <row r="102" spans="1:6" hidden="1" x14ac:dyDescent="0.25">
      <c r="A102">
        <v>9</v>
      </c>
      <c r="B102" s="60">
        <f>0</f>
        <v>0</v>
      </c>
      <c r="C102" s="70">
        <f t="shared" si="2"/>
        <v>0</v>
      </c>
      <c r="D102" s="70">
        <f t="shared" si="5"/>
        <v>0</v>
      </c>
      <c r="E102" s="70">
        <f t="shared" si="4"/>
        <v>0</v>
      </c>
      <c r="F102">
        <f t="shared" si="3"/>
        <v>1</v>
      </c>
    </row>
    <row r="103" spans="1:6" hidden="1" x14ac:dyDescent="0.25">
      <c r="A103">
        <v>10</v>
      </c>
      <c r="B103" s="60">
        <f>0</f>
        <v>0</v>
      </c>
      <c r="C103" s="70">
        <f t="shared" si="2"/>
        <v>0</v>
      </c>
      <c r="D103" s="70">
        <f t="shared" si="5"/>
        <v>0</v>
      </c>
      <c r="E103" s="70">
        <f t="shared" si="4"/>
        <v>0</v>
      </c>
      <c r="F103">
        <f t="shared" si="3"/>
        <v>1</v>
      </c>
    </row>
    <row r="104" spans="1:6" hidden="1" x14ac:dyDescent="0.25">
      <c r="A104">
        <v>11</v>
      </c>
      <c r="B104" s="60">
        <f>0</f>
        <v>0</v>
      </c>
      <c r="C104" s="70">
        <f t="shared" si="2"/>
        <v>0</v>
      </c>
      <c r="D104" s="70">
        <f t="shared" si="5"/>
        <v>0</v>
      </c>
      <c r="E104" s="70">
        <f t="shared" si="4"/>
        <v>0</v>
      </c>
      <c r="F104">
        <f t="shared" si="3"/>
        <v>1</v>
      </c>
    </row>
    <row r="105" spans="1:6" hidden="1" x14ac:dyDescent="0.25">
      <c r="A105">
        <v>12</v>
      </c>
      <c r="B105" s="60">
        <f>0</f>
        <v>0</v>
      </c>
      <c r="C105" s="70">
        <f t="shared" si="2"/>
        <v>0</v>
      </c>
      <c r="D105" s="70">
        <f t="shared" si="5"/>
        <v>0</v>
      </c>
      <c r="E105" s="70">
        <f t="shared" si="4"/>
        <v>0</v>
      </c>
      <c r="F105">
        <f t="shared" si="3"/>
        <v>1</v>
      </c>
    </row>
    <row r="106" spans="1:6" hidden="1" x14ac:dyDescent="0.25">
      <c r="A106">
        <v>1</v>
      </c>
      <c r="B106" s="60">
        <f>0</f>
        <v>0</v>
      </c>
      <c r="C106" s="70">
        <f t="shared" si="2"/>
        <v>0</v>
      </c>
      <c r="D106" s="70">
        <f t="shared" si="5"/>
        <v>0</v>
      </c>
      <c r="E106" s="70">
        <f t="shared" si="4"/>
        <v>0</v>
      </c>
      <c r="F106">
        <f t="shared" si="3"/>
        <v>1</v>
      </c>
    </row>
    <row r="107" spans="1:6" hidden="1" x14ac:dyDescent="0.25">
      <c r="A107">
        <v>2</v>
      </c>
      <c r="B107" s="60">
        <f>0</f>
        <v>0</v>
      </c>
      <c r="C107" s="70">
        <f t="shared" si="2"/>
        <v>0</v>
      </c>
      <c r="D107" s="70">
        <f t="shared" si="5"/>
        <v>0</v>
      </c>
      <c r="E107" s="70">
        <f t="shared" si="4"/>
        <v>0</v>
      </c>
      <c r="F107">
        <f t="shared" si="3"/>
        <v>1</v>
      </c>
    </row>
    <row r="108" spans="1:6" hidden="1" x14ac:dyDescent="0.25">
      <c r="A108">
        <v>3</v>
      </c>
      <c r="B108" s="60">
        <f>0</f>
        <v>0</v>
      </c>
      <c r="C108" s="70">
        <f t="shared" si="2"/>
        <v>0</v>
      </c>
      <c r="D108" s="70">
        <f t="shared" si="5"/>
        <v>0</v>
      </c>
      <c r="E108" s="70">
        <f t="shared" si="4"/>
        <v>0</v>
      </c>
      <c r="F108">
        <f t="shared" si="3"/>
        <v>1</v>
      </c>
    </row>
    <row r="109" spans="1:6" hidden="1" x14ac:dyDescent="0.25">
      <c r="A109">
        <v>4</v>
      </c>
      <c r="B109" s="60">
        <f>0</f>
        <v>0</v>
      </c>
      <c r="C109" s="70">
        <f t="shared" si="2"/>
        <v>0</v>
      </c>
      <c r="D109" s="70">
        <f t="shared" si="5"/>
        <v>0</v>
      </c>
      <c r="E109" s="70">
        <f t="shared" si="4"/>
        <v>0</v>
      </c>
      <c r="F109">
        <f t="shared" si="3"/>
        <v>1</v>
      </c>
    </row>
    <row r="110" spans="1:6" hidden="1" x14ac:dyDescent="0.25">
      <c r="A110">
        <v>5</v>
      </c>
      <c r="B110" s="60">
        <f>0</f>
        <v>0</v>
      </c>
      <c r="C110" s="70">
        <f t="shared" si="2"/>
        <v>0</v>
      </c>
      <c r="D110" s="70">
        <f t="shared" si="5"/>
        <v>0</v>
      </c>
      <c r="E110" s="70">
        <f t="shared" si="4"/>
        <v>0</v>
      </c>
      <c r="F110">
        <f t="shared" si="3"/>
        <v>1</v>
      </c>
    </row>
    <row r="111" spans="1:6" hidden="1" x14ac:dyDescent="0.25">
      <c r="A111">
        <v>6</v>
      </c>
      <c r="B111" s="60">
        <f>0</f>
        <v>0</v>
      </c>
      <c r="C111" s="70">
        <f t="shared" si="2"/>
        <v>0</v>
      </c>
      <c r="D111" s="70">
        <f t="shared" si="5"/>
        <v>0</v>
      </c>
      <c r="E111" s="70">
        <f t="shared" si="4"/>
        <v>0</v>
      </c>
      <c r="F111">
        <f t="shared" si="3"/>
        <v>1</v>
      </c>
    </row>
    <row r="112" spans="1:6" hidden="1" x14ac:dyDescent="0.25">
      <c r="A112">
        <v>7</v>
      </c>
      <c r="B112" s="60">
        <f>0</f>
        <v>0</v>
      </c>
      <c r="C112" s="70">
        <f t="shared" si="2"/>
        <v>0</v>
      </c>
      <c r="D112" s="70">
        <f t="shared" si="5"/>
        <v>0</v>
      </c>
      <c r="E112" s="70">
        <f t="shared" si="4"/>
        <v>0</v>
      </c>
      <c r="F112">
        <f t="shared" si="3"/>
        <v>1</v>
      </c>
    </row>
    <row r="113" spans="1:6" hidden="1" x14ac:dyDescent="0.25">
      <c r="A113">
        <v>8</v>
      </c>
      <c r="B113" s="60">
        <f>0</f>
        <v>0</v>
      </c>
      <c r="C113" s="70">
        <f t="shared" si="2"/>
        <v>0</v>
      </c>
      <c r="D113" s="70">
        <f t="shared" si="5"/>
        <v>0</v>
      </c>
      <c r="E113" s="70">
        <f t="shared" si="4"/>
        <v>0</v>
      </c>
      <c r="F113">
        <f t="shared" si="3"/>
        <v>1</v>
      </c>
    </row>
    <row r="114" spans="1:6" hidden="1" x14ac:dyDescent="0.25">
      <c r="A114">
        <v>9</v>
      </c>
      <c r="B114" s="60">
        <f>0</f>
        <v>0</v>
      </c>
      <c r="C114" s="70">
        <f t="shared" si="2"/>
        <v>0</v>
      </c>
      <c r="D114" s="70">
        <f t="shared" si="5"/>
        <v>0</v>
      </c>
      <c r="E114" s="70">
        <f t="shared" si="4"/>
        <v>0</v>
      </c>
      <c r="F114">
        <f t="shared" si="3"/>
        <v>1</v>
      </c>
    </row>
    <row r="115" spans="1:6" hidden="1" x14ac:dyDescent="0.25">
      <c r="A115">
        <v>10</v>
      </c>
      <c r="B115" s="60">
        <f>0</f>
        <v>0</v>
      </c>
      <c r="C115" s="70">
        <f t="shared" si="2"/>
        <v>0</v>
      </c>
      <c r="D115" s="70">
        <f t="shared" si="5"/>
        <v>0</v>
      </c>
      <c r="E115" s="70">
        <f t="shared" si="4"/>
        <v>0</v>
      </c>
      <c r="F115">
        <f t="shared" si="3"/>
        <v>1</v>
      </c>
    </row>
    <row r="116" spans="1:6" hidden="1" x14ac:dyDescent="0.25">
      <c r="A116">
        <v>11</v>
      </c>
      <c r="B116" s="60">
        <f>0</f>
        <v>0</v>
      </c>
      <c r="C116" s="70">
        <f t="shared" si="2"/>
        <v>0</v>
      </c>
      <c r="D116" s="70">
        <f t="shared" si="5"/>
        <v>0</v>
      </c>
      <c r="E116" s="70">
        <f t="shared" si="4"/>
        <v>0</v>
      </c>
      <c r="F116">
        <f t="shared" si="3"/>
        <v>1</v>
      </c>
    </row>
    <row r="117" spans="1:6" hidden="1" x14ac:dyDescent="0.25">
      <c r="A117">
        <v>12</v>
      </c>
      <c r="B117" s="60">
        <f>0</f>
        <v>0</v>
      </c>
      <c r="C117" s="70">
        <f t="shared" si="2"/>
        <v>0</v>
      </c>
      <c r="D117" s="70">
        <f t="shared" si="5"/>
        <v>0</v>
      </c>
      <c r="E117" s="70">
        <f t="shared" si="4"/>
        <v>0</v>
      </c>
      <c r="F117">
        <f t="shared" si="3"/>
        <v>1</v>
      </c>
    </row>
    <row r="118" spans="1:6" hidden="1" x14ac:dyDescent="0.25">
      <c r="A118">
        <v>1</v>
      </c>
      <c r="B118" s="60">
        <f>0</f>
        <v>0</v>
      </c>
      <c r="C118" s="70">
        <f t="shared" si="2"/>
        <v>0</v>
      </c>
      <c r="D118" s="70">
        <f t="shared" si="5"/>
        <v>0</v>
      </c>
      <c r="E118" s="70">
        <f t="shared" si="4"/>
        <v>0</v>
      </c>
      <c r="F118">
        <f t="shared" si="3"/>
        <v>1</v>
      </c>
    </row>
    <row r="119" spans="1:6" hidden="1" x14ac:dyDescent="0.25">
      <c r="A119">
        <v>2</v>
      </c>
      <c r="B119" s="60">
        <f>0</f>
        <v>0</v>
      </c>
      <c r="C119" s="70">
        <f t="shared" si="2"/>
        <v>0</v>
      </c>
      <c r="D119" s="70">
        <f t="shared" si="5"/>
        <v>0</v>
      </c>
      <c r="E119" s="70">
        <f t="shared" si="4"/>
        <v>0</v>
      </c>
      <c r="F119">
        <f t="shared" si="3"/>
        <v>1</v>
      </c>
    </row>
    <row r="120" spans="1:6" hidden="1" x14ac:dyDescent="0.25">
      <c r="A120">
        <v>3</v>
      </c>
      <c r="B120" s="60">
        <f>0</f>
        <v>0</v>
      </c>
      <c r="C120" s="70">
        <f t="shared" si="2"/>
        <v>0</v>
      </c>
      <c r="D120" s="70">
        <f t="shared" si="5"/>
        <v>0</v>
      </c>
      <c r="E120" s="70">
        <f t="shared" si="4"/>
        <v>0</v>
      </c>
      <c r="F120">
        <f t="shared" si="3"/>
        <v>1</v>
      </c>
    </row>
    <row r="121" spans="1:6" hidden="1" x14ac:dyDescent="0.25">
      <c r="A121">
        <v>4</v>
      </c>
      <c r="B121" s="60">
        <f>0</f>
        <v>0</v>
      </c>
      <c r="C121" s="70">
        <f t="shared" si="2"/>
        <v>0</v>
      </c>
      <c r="D121" s="70">
        <f t="shared" si="5"/>
        <v>0</v>
      </c>
      <c r="E121" s="70">
        <f t="shared" si="4"/>
        <v>0</v>
      </c>
      <c r="F121">
        <f t="shared" si="3"/>
        <v>1</v>
      </c>
    </row>
    <row r="122" spans="1:6" hidden="1" x14ac:dyDescent="0.25">
      <c r="A122">
        <v>5</v>
      </c>
      <c r="B122" s="60">
        <f>0</f>
        <v>0</v>
      </c>
      <c r="C122" s="70">
        <f t="shared" si="2"/>
        <v>0</v>
      </c>
      <c r="D122" s="70">
        <f t="shared" ref="D122:D129" si="6">C122-B122</f>
        <v>0</v>
      </c>
      <c r="E122" s="70">
        <f t="shared" si="4"/>
        <v>0</v>
      </c>
      <c r="F122">
        <f t="shared" si="3"/>
        <v>1</v>
      </c>
    </row>
    <row r="123" spans="1:6" hidden="1" x14ac:dyDescent="0.25">
      <c r="A123">
        <v>6</v>
      </c>
      <c r="B123" s="60">
        <f>0</f>
        <v>0</v>
      </c>
      <c r="C123" s="70">
        <f t="shared" ref="C123:C129" si="7">$C$19/12</f>
        <v>0</v>
      </c>
      <c r="D123" s="70">
        <f t="shared" si="6"/>
        <v>0</v>
      </c>
      <c r="E123" s="70">
        <f t="shared" si="4"/>
        <v>0</v>
      </c>
      <c r="F123">
        <f t="shared" ref="F123:F129" si="8">IF(E123&gt;0,0,1)</f>
        <v>1</v>
      </c>
    </row>
    <row r="124" spans="1:6" hidden="1" x14ac:dyDescent="0.25">
      <c r="A124">
        <v>7</v>
      </c>
      <c r="B124" s="60">
        <f>0</f>
        <v>0</v>
      </c>
      <c r="C124" s="70">
        <f t="shared" si="7"/>
        <v>0</v>
      </c>
      <c r="D124" s="70">
        <f t="shared" si="6"/>
        <v>0</v>
      </c>
      <c r="E124" s="70">
        <f t="shared" ref="E124:E129" si="9">E123+D124</f>
        <v>0</v>
      </c>
      <c r="F124">
        <f t="shared" si="8"/>
        <v>1</v>
      </c>
    </row>
    <row r="125" spans="1:6" hidden="1" x14ac:dyDescent="0.25">
      <c r="A125">
        <v>8</v>
      </c>
      <c r="B125" s="60">
        <f>0</f>
        <v>0</v>
      </c>
      <c r="C125" s="70">
        <f t="shared" si="7"/>
        <v>0</v>
      </c>
      <c r="D125" s="70">
        <f t="shared" si="6"/>
        <v>0</v>
      </c>
      <c r="E125" s="70">
        <f t="shared" si="9"/>
        <v>0</v>
      </c>
      <c r="F125">
        <f t="shared" si="8"/>
        <v>1</v>
      </c>
    </row>
    <row r="126" spans="1:6" hidden="1" x14ac:dyDescent="0.25">
      <c r="A126">
        <v>9</v>
      </c>
      <c r="B126" s="60">
        <f>0</f>
        <v>0</v>
      </c>
      <c r="C126" s="70">
        <f t="shared" si="7"/>
        <v>0</v>
      </c>
      <c r="D126" s="70">
        <f t="shared" si="6"/>
        <v>0</v>
      </c>
      <c r="E126" s="70">
        <f t="shared" si="9"/>
        <v>0</v>
      </c>
      <c r="F126">
        <f t="shared" si="8"/>
        <v>1</v>
      </c>
    </row>
    <row r="127" spans="1:6" hidden="1" x14ac:dyDescent="0.25">
      <c r="A127">
        <v>10</v>
      </c>
      <c r="B127" s="60">
        <f>0</f>
        <v>0</v>
      </c>
      <c r="C127" s="70">
        <f t="shared" si="7"/>
        <v>0</v>
      </c>
      <c r="D127" s="70">
        <f t="shared" si="6"/>
        <v>0</v>
      </c>
      <c r="E127" s="70">
        <f t="shared" si="9"/>
        <v>0</v>
      </c>
      <c r="F127">
        <f t="shared" si="8"/>
        <v>1</v>
      </c>
    </row>
    <row r="128" spans="1:6" hidden="1" x14ac:dyDescent="0.25">
      <c r="A128">
        <v>11</v>
      </c>
      <c r="B128" s="60">
        <f>0</f>
        <v>0</v>
      </c>
      <c r="C128" s="70">
        <f t="shared" si="7"/>
        <v>0</v>
      </c>
      <c r="D128" s="70">
        <f t="shared" si="6"/>
        <v>0</v>
      </c>
      <c r="E128" s="70">
        <f t="shared" si="9"/>
        <v>0</v>
      </c>
      <c r="F128">
        <f t="shared" si="8"/>
        <v>1</v>
      </c>
    </row>
    <row r="129" spans="1:6" hidden="1" x14ac:dyDescent="0.25">
      <c r="A129">
        <v>12</v>
      </c>
      <c r="B129" s="60">
        <f>0</f>
        <v>0</v>
      </c>
      <c r="C129" s="70">
        <f t="shared" si="7"/>
        <v>0</v>
      </c>
      <c r="D129" s="70">
        <f t="shared" si="6"/>
        <v>0</v>
      </c>
      <c r="E129" s="70">
        <f t="shared" si="9"/>
        <v>0</v>
      </c>
      <c r="F129">
        <f t="shared" si="8"/>
        <v>1</v>
      </c>
    </row>
  </sheetData>
  <mergeCells count="2">
    <mergeCell ref="A9:A13"/>
    <mergeCell ref="A14:A18"/>
  </mergeCells>
  <conditionalFormatting sqref="C35">
    <cfRule type="cellIs" dxfId="84" priority="20" operator="lessThan">
      <formula>0</formula>
    </cfRule>
    <cfRule type="cellIs" dxfId="83" priority="21" operator="greaterThanOrEqual">
      <formula>0</formula>
    </cfRule>
  </conditionalFormatting>
  <conditionalFormatting sqref="C36:C37">
    <cfRule type="cellIs" dxfId="82" priority="16" operator="lessThan">
      <formula>0</formula>
    </cfRule>
    <cfRule type="cellIs" dxfId="81" priority="17" operator="greaterThanOrEqual">
      <formula>0</formula>
    </cfRule>
  </conditionalFormatting>
  <conditionalFormatting sqref="C40">
    <cfRule type="cellIs" dxfId="80" priority="14" operator="lessThan">
      <formula>0</formula>
    </cfRule>
    <cfRule type="cellIs" dxfId="79" priority="15" operator="greaterThanOrEqual">
      <formula>0</formula>
    </cfRule>
  </conditionalFormatting>
  <conditionalFormatting sqref="C33">
    <cfRule type="cellIs" dxfId="78" priority="11" operator="greaterThan">
      <formula>3</formula>
    </cfRule>
    <cfRule type="cellIs" dxfId="77" priority="12" operator="between">
      <formula>2</formula>
      <formula>3</formula>
    </cfRule>
    <cfRule type="cellIs" dxfId="76" priority="13" operator="lessThan">
      <formula>2</formula>
    </cfRule>
  </conditionalFormatting>
  <conditionalFormatting sqref="C39">
    <cfRule type="cellIs" dxfId="75" priority="9" operator="lessThan">
      <formula>0</formula>
    </cfRule>
    <cfRule type="cellIs" dxfId="74" priority="10" operator="greaterThanOrEqual">
      <formula>0</formula>
    </cfRule>
  </conditionalFormatting>
  <conditionalFormatting sqref="C41">
    <cfRule type="cellIs" dxfId="73" priority="5" operator="lessThan">
      <formula>0</formula>
    </cfRule>
    <cfRule type="cellIs" dxfId="72" priority="6" operator="greaterThanOrEqual">
      <formula>0</formula>
    </cfRule>
  </conditionalFormatting>
  <conditionalFormatting sqref="B49">
    <cfRule type="cellIs" dxfId="71" priority="3" operator="equal">
      <formula>"ERROR"</formula>
    </cfRule>
    <cfRule type="cellIs" dxfId="70" priority="4" operator="equal">
      <formula>"OK"</formula>
    </cfRule>
  </conditionalFormatting>
  <conditionalFormatting sqref="C49:E49">
    <cfRule type="cellIs" dxfId="69" priority="1" operator="equal">
      <formula>"ERROR"</formula>
    </cfRule>
    <cfRule type="cellIs" dxfId="68" priority="2" operator="equal">
      <formula>"OK"</formula>
    </cfRule>
  </conditionalFormatting>
  <pageMargins left="0.25" right="0.25" top="0.25" bottom="0.25" header="0.3" footer="0.3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34"/>
  <sheetViews>
    <sheetView zoomScale="85" zoomScaleNormal="85" workbookViewId="0">
      <selection activeCell="G17" sqref="G17"/>
    </sheetView>
  </sheetViews>
  <sheetFormatPr defaultRowHeight="15" x14ac:dyDescent="0.25"/>
  <cols>
    <col min="2" max="2" width="30.5703125" customWidth="1"/>
    <col min="3" max="3" width="16.140625" customWidth="1"/>
    <col min="4" max="7" width="30.5703125" customWidth="1"/>
    <col min="8" max="8" width="13.140625" customWidth="1"/>
  </cols>
  <sheetData>
    <row r="4" spans="2:6" x14ac:dyDescent="0.25">
      <c r="F4">
        <v>1.4</v>
      </c>
    </row>
    <row r="5" spans="2:6" ht="30" x14ac:dyDescent="0.25">
      <c r="B5" s="31" t="s">
        <v>10</v>
      </c>
      <c r="C5" s="31" t="s">
        <v>11</v>
      </c>
      <c r="D5" s="32" t="s">
        <v>12</v>
      </c>
      <c r="E5" s="32" t="s">
        <v>13</v>
      </c>
      <c r="F5" s="31" t="s">
        <v>14</v>
      </c>
    </row>
    <row r="6" spans="2:6" x14ac:dyDescent="0.25">
      <c r="B6" s="33"/>
      <c r="C6" s="33"/>
      <c r="D6" s="34"/>
      <c r="E6" s="34" t="s">
        <v>15</v>
      </c>
      <c r="F6" s="33" t="s">
        <v>16</v>
      </c>
    </row>
    <row r="7" spans="2:6" x14ac:dyDescent="0.25">
      <c r="B7" s="35" t="s">
        <v>17</v>
      </c>
      <c r="C7" s="36" t="s">
        <v>18</v>
      </c>
      <c r="D7" s="37" t="s">
        <v>19</v>
      </c>
      <c r="E7" s="38">
        <v>8995</v>
      </c>
      <c r="F7" s="39">
        <f t="shared" ref="F7:F19" si="0">E7*$F$4</f>
        <v>12593</v>
      </c>
    </row>
    <row r="8" spans="2:6" x14ac:dyDescent="0.25">
      <c r="B8" s="35" t="s">
        <v>44</v>
      </c>
      <c r="C8" s="40" t="s">
        <v>20</v>
      </c>
      <c r="D8" s="37" t="s">
        <v>21</v>
      </c>
      <c r="E8" s="38">
        <v>125</v>
      </c>
      <c r="F8" s="39">
        <f t="shared" si="0"/>
        <v>175</v>
      </c>
    </row>
    <row r="9" spans="2:6" x14ac:dyDescent="0.25">
      <c r="B9" s="41" t="s">
        <v>22</v>
      </c>
      <c r="C9" s="40" t="s">
        <v>23</v>
      </c>
      <c r="D9" s="42">
        <v>36000</v>
      </c>
      <c r="E9" s="43">
        <v>625</v>
      </c>
      <c r="F9" s="44">
        <f t="shared" si="0"/>
        <v>875</v>
      </c>
    </row>
    <row r="10" spans="2:6" x14ac:dyDescent="0.25">
      <c r="B10" s="41" t="s">
        <v>24</v>
      </c>
      <c r="C10" s="40" t="s">
        <v>25</v>
      </c>
      <c r="D10" s="42">
        <v>120000</v>
      </c>
      <c r="E10" s="43">
        <v>425</v>
      </c>
      <c r="F10" s="44">
        <f t="shared" si="0"/>
        <v>595</v>
      </c>
    </row>
    <row r="11" spans="2:6" x14ac:dyDescent="0.25">
      <c r="B11" s="35" t="s">
        <v>26</v>
      </c>
      <c r="C11" s="35" t="s">
        <v>27</v>
      </c>
      <c r="D11" s="37">
        <v>36000</v>
      </c>
      <c r="E11" s="38">
        <v>100</v>
      </c>
      <c r="F11" s="39">
        <f t="shared" si="0"/>
        <v>140</v>
      </c>
    </row>
    <row r="12" spans="2:6" x14ac:dyDescent="0.25">
      <c r="B12" s="35" t="s">
        <v>28</v>
      </c>
      <c r="C12" s="35" t="s">
        <v>29</v>
      </c>
      <c r="D12" s="37" t="s">
        <v>43</v>
      </c>
      <c r="E12" s="38">
        <v>495</v>
      </c>
      <c r="F12" s="39">
        <f t="shared" si="0"/>
        <v>693</v>
      </c>
    </row>
    <row r="13" spans="2:6" x14ac:dyDescent="0.25">
      <c r="B13" s="41" t="s">
        <v>30</v>
      </c>
      <c r="C13" s="36" t="s">
        <v>31</v>
      </c>
      <c r="D13" s="41"/>
      <c r="E13" s="43">
        <v>17995</v>
      </c>
      <c r="F13" s="39">
        <f t="shared" si="0"/>
        <v>25193</v>
      </c>
    </row>
    <row r="14" spans="2:6" x14ac:dyDescent="0.25">
      <c r="B14" s="41" t="s">
        <v>32</v>
      </c>
      <c r="C14" s="36" t="s">
        <v>33</v>
      </c>
      <c r="D14" s="45">
        <v>100000</v>
      </c>
      <c r="E14" s="43">
        <v>1500</v>
      </c>
      <c r="F14" s="39">
        <f t="shared" si="0"/>
        <v>2100</v>
      </c>
    </row>
    <row r="15" spans="2:6" x14ac:dyDescent="0.25">
      <c r="B15" s="35" t="s">
        <v>34</v>
      </c>
      <c r="C15" s="36" t="s">
        <v>35</v>
      </c>
      <c r="D15" s="46">
        <v>20000</v>
      </c>
      <c r="E15" s="38">
        <v>9.9</v>
      </c>
      <c r="F15" s="39">
        <f t="shared" si="0"/>
        <v>13.86</v>
      </c>
    </row>
    <row r="16" spans="2:6" ht="15.75" thickBot="1" x14ac:dyDescent="0.3">
      <c r="B16" s="47" t="s">
        <v>36</v>
      </c>
      <c r="C16" s="36" t="s">
        <v>37</v>
      </c>
      <c r="D16" s="48">
        <v>40000</v>
      </c>
      <c r="E16" s="49">
        <v>71.400000000000006</v>
      </c>
      <c r="F16" s="39">
        <f t="shared" si="0"/>
        <v>99.960000000000008</v>
      </c>
    </row>
    <row r="17" spans="2:8" ht="15.75" thickTop="1" x14ac:dyDescent="0.25">
      <c r="B17" s="35" t="s">
        <v>38</v>
      </c>
      <c r="C17" s="36" t="s">
        <v>39</v>
      </c>
      <c r="D17">
        <v>9000</v>
      </c>
      <c r="E17" s="38">
        <v>7</v>
      </c>
      <c r="F17" s="39">
        <f t="shared" si="0"/>
        <v>9.7999999999999989</v>
      </c>
    </row>
    <row r="18" spans="2:8" x14ac:dyDescent="0.25">
      <c r="B18" s="35" t="s">
        <v>40</v>
      </c>
      <c r="C18" s="36" t="s">
        <v>39</v>
      </c>
      <c r="D18">
        <v>4500</v>
      </c>
      <c r="E18" s="38">
        <v>7</v>
      </c>
      <c r="F18" s="39">
        <f t="shared" si="0"/>
        <v>9.7999999999999989</v>
      </c>
    </row>
    <row r="19" spans="2:8" x14ac:dyDescent="0.25">
      <c r="B19" s="35" t="s">
        <v>41</v>
      </c>
      <c r="C19" s="36" t="s">
        <v>42</v>
      </c>
      <c r="D19" t="s">
        <v>19</v>
      </c>
      <c r="E19" s="38">
        <v>1750</v>
      </c>
      <c r="F19" s="39">
        <f t="shared" si="0"/>
        <v>2450</v>
      </c>
    </row>
    <row r="22" spans="2:8" x14ac:dyDescent="0.25">
      <c r="B22" s="52" t="s">
        <v>46</v>
      </c>
      <c r="C22" s="23" t="s">
        <v>8</v>
      </c>
      <c r="D22" s="23" t="s">
        <v>9</v>
      </c>
      <c r="E22" s="23"/>
      <c r="F22" s="26"/>
      <c r="G22" s="27"/>
      <c r="H22" s="27"/>
    </row>
    <row r="23" spans="2:8" x14ac:dyDescent="0.25">
      <c r="B23" s="51" t="s">
        <v>47</v>
      </c>
      <c r="C23" s="51" t="s">
        <v>48</v>
      </c>
      <c r="D23" s="51" t="s">
        <v>49</v>
      </c>
      <c r="E23" s="23"/>
      <c r="F23" s="26"/>
      <c r="G23" s="27"/>
      <c r="H23" s="27"/>
    </row>
    <row r="24" spans="2:8" x14ac:dyDescent="0.25">
      <c r="B24" s="24" t="s">
        <v>30</v>
      </c>
      <c r="C24" s="25">
        <v>75</v>
      </c>
      <c r="D24" s="22">
        <v>35</v>
      </c>
    </row>
    <row r="25" spans="2:8" x14ac:dyDescent="0.25">
      <c r="B25" s="24" t="s">
        <v>17</v>
      </c>
      <c r="C25" s="25">
        <v>65</v>
      </c>
      <c r="D25" s="22">
        <v>35</v>
      </c>
    </row>
    <row r="28" spans="2:8" x14ac:dyDescent="0.25">
      <c r="B28" s="58" t="s">
        <v>47</v>
      </c>
      <c r="C28" s="58"/>
      <c r="D28" s="58" t="s">
        <v>50</v>
      </c>
      <c r="E28" s="58" t="s">
        <v>0</v>
      </c>
    </row>
    <row r="29" spans="2:8" x14ac:dyDescent="0.25">
      <c r="B29" s="57" t="s">
        <v>30</v>
      </c>
      <c r="C29" s="35" t="s">
        <v>8</v>
      </c>
      <c r="D29" s="35">
        <f>C24*12</f>
        <v>900</v>
      </c>
      <c r="E29" s="35" t="s">
        <v>86</v>
      </c>
      <c r="F29" t="s">
        <v>78</v>
      </c>
    </row>
    <row r="30" spans="2:8" x14ac:dyDescent="0.25">
      <c r="B30" s="57" t="s">
        <v>30</v>
      </c>
      <c r="C30" s="35" t="s">
        <v>9</v>
      </c>
      <c r="D30" s="35">
        <f>D24*12</f>
        <v>420</v>
      </c>
      <c r="E30" s="35" t="s">
        <v>55</v>
      </c>
      <c r="F30" t="s">
        <v>82</v>
      </c>
    </row>
    <row r="32" spans="2:8" x14ac:dyDescent="0.25">
      <c r="B32" s="59" t="s">
        <v>47</v>
      </c>
      <c r="C32" s="58"/>
      <c r="D32" s="58" t="s">
        <v>50</v>
      </c>
      <c r="E32" s="58" t="s">
        <v>0</v>
      </c>
    </row>
    <row r="33" spans="2:6" x14ac:dyDescent="0.25">
      <c r="B33" s="57" t="s">
        <v>17</v>
      </c>
      <c r="C33" s="35" t="s">
        <v>8</v>
      </c>
      <c r="D33" s="35">
        <f>C25*12</f>
        <v>780</v>
      </c>
      <c r="E33" s="35" t="s">
        <v>86</v>
      </c>
      <c r="F33" t="s">
        <v>78</v>
      </c>
    </row>
    <row r="34" spans="2:6" x14ac:dyDescent="0.25">
      <c r="B34" s="57" t="s">
        <v>17</v>
      </c>
      <c r="C34" s="35" t="s">
        <v>9</v>
      </c>
      <c r="D34" s="35">
        <f>D25*12</f>
        <v>420</v>
      </c>
      <c r="E34" s="35" t="s">
        <v>85</v>
      </c>
      <c r="F34" t="s">
        <v>79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891378B513214FBD163B593C0FE3ED" ma:contentTypeVersion="83" ma:contentTypeDescription="Create a new document." ma:contentTypeScope="" ma:versionID="03339e0d0d67e9735ef2d389b49b9619">
  <xsd:schema xmlns:xsd="http://www.w3.org/2001/XMLSchema" xmlns:xs="http://www.w3.org/2001/XMLSchema" xmlns:p="http://schemas.microsoft.com/office/2006/metadata/properties" xmlns:ns2="0376508a-3691-412d-a127-f3009102e432" targetNamespace="http://schemas.microsoft.com/office/2006/metadata/properties" ma:root="true" ma:fieldsID="42e70a105afa13c0aba71bd4d5669738" ns2:_="">
    <xsd:import namespace="0376508a-3691-412d-a127-f3009102e432"/>
    <xsd:element name="properties">
      <xsd:complexType>
        <xsd:sequence>
          <xsd:element name="documentManagement">
            <xsd:complexType>
              <xsd:all>
                <xsd:element ref="ns2:UserRoles" minOccurs="0"/>
                <xsd:element ref="ns2:MarketingChannel" minOccurs="0"/>
                <xsd:element ref="ns2:SalesOrg" minOccurs="0"/>
                <xsd:element ref="ns2:SalesDistrict" minOccurs="0"/>
                <xsd:element ref="ns2:Country" minOccurs="0"/>
                <xsd:element ref="ns2:Language" minOccurs="0"/>
                <xsd:element ref="ns2:SalesChannel" minOccurs="0"/>
                <xsd:element ref="ns2:Brand" minOccurs="0"/>
                <xsd:element ref="ns2:Product" minOccurs="0"/>
                <xsd:element ref="ns2:Category" minOccurs="0"/>
                <xsd:element ref="ns2:AssetType" minOccurs="0"/>
                <xsd:element ref="ns2:LiteratureType" minOccurs="0"/>
                <xsd:element ref="ns2:Innovation" minOccurs="0"/>
                <xsd:element ref="ns2:Applications" minOccurs="0"/>
                <xsd:element ref="ns2:Industry" minOccurs="0"/>
                <xsd:element ref="ns2:Sold_x002d_To" minOccurs="0"/>
                <xsd:element ref="ns2:SalesDistrictTitle" minOccurs="0"/>
                <xsd:element ref="ns2:ProductStatus" minOccurs="0"/>
                <xsd:element ref="ns2:SecurityType" minOccurs="0"/>
                <xsd:element ref="ns2:CategoryTitle" minOccurs="0"/>
                <xsd:element ref="ns2:CustomerGroup" minOccurs="0"/>
                <xsd:element ref="ns2:Customer_x0020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6508a-3691-412d-a127-f3009102e432" elementFormDefault="qualified">
    <xsd:import namespace="http://schemas.microsoft.com/office/2006/documentManagement/types"/>
    <xsd:import namespace="http://schemas.microsoft.com/office/infopath/2007/PartnerControls"/>
    <xsd:element name="UserRoles" ma:index="2" nillable="true" ma:displayName="UserRoles" ma:description="* * * * * * IF PUBLIC LEAVE EMPTY * * * * * *" ma:list="{e2e3de3e-ccd2-4421-b68c-37c5f4e582ab}" ma:internalName="UserRoles" ma:readOnly="false" ma:showField="USERROLE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arketingChannel" ma:index="3" nillable="true" ma:displayName="MarketingChannel" ma:list="{ae493d90-adea-4c54-b050-fb6d6181909e}" ma:internalName="MarketingChannel" ma:readOnly="false" ma:showField="MARKETINGCHANNEL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alesOrg" ma:index="4" nillable="true" ma:displayName="SalesOrg" ma:list="{d3375561-d921-4af3-953a-7663adc0db1a}" ma:internalName="SalesOrg" ma:readOnly="false" ma:showField="SALESORG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alesDistrict" ma:index="5" nillable="true" ma:displayName="SalesDistrict" ma:list="{50370e94-047c-45fb-b566-fc64f91bea86}" ma:internalName="SalesDistrict" ma:readOnly="false" ma:showField="SALESDISTRICT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untry" ma:index="6" nillable="true" ma:displayName="Country" ma:list="{24076f44-285e-4cb9-9651-bc8b6ea3b479}" ma:internalName="Country" ma:readOnly="false" ma:showField="Key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nguage" ma:index="7" nillable="true" ma:displayName="Language" ma:list="{68445780-4283-43b4-aad2-1fc4dc5f3482}" ma:internalName="Language" ma:readOnly="false" ma:showField="Title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alesChannel" ma:index="8" nillable="true" ma:displayName="SalesChannel" ma:list="{301a598e-3474-4381-9c1f-829689d8b57b}" ma:internalName="SalesChannel" ma:readOnly="false" ma:showField="SALESCHANNEL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rand" ma:index="9" nillable="true" ma:displayName="Brand" ma:list="{b92587f4-cafb-48a8-9d85-521e677a1cf5}" ma:internalName="Brand" ma:readOnly="false" ma:showField="BRAND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duct" ma:index="10" nillable="true" ma:displayName="Product" ma:list="{297b7c7a-5d0d-4982-9702-ea99fbb4a83e}" ma:internalName="Product" ma:showField="Title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ategory" ma:index="11" nillable="true" ma:displayName="Category" ma:list="{86fa95bb-c809-49ce-a1fb-f4fb7b1949a0}" ma:internalName="Category" ma:readOnly="false" ma:showField="ASSETCATEGORY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ssetType" ma:index="12" nillable="true" ma:displayName="AssetType" ma:list="{7cf49b1b-e7dc-4c4d-adb7-5b3a783227c9}" ma:internalName="AssetType" ma:readOnly="false" ma:showField="ASSETTYPE_ID" ma:web="d2b0125b-2e6a-4122-affe-42934978f63b">
      <xsd:simpleType>
        <xsd:restriction base="dms:Lookup"/>
      </xsd:simpleType>
    </xsd:element>
    <xsd:element name="LiteratureType" ma:index="13" nillable="true" ma:displayName="LiteratureType" ma:description="BROCHURES, LEAFLETS, SPEC SHEETS &amp; RECOMMENDED PARTS ARE PUBLIC" ma:indexed="true" ma:list="{8c2f526d-9f00-4fcb-8da9-65219fb1fc57}" ma:internalName="LiteratureType" ma:readOnly="false" ma:showField="LITERATURETYPE_ID" ma:web="d2b0125b-2e6a-4122-affe-42934978f63b">
      <xsd:simpleType>
        <xsd:restriction base="dms:Lookup"/>
      </xsd:simpleType>
    </xsd:element>
    <xsd:element name="Innovation" ma:index="14" nillable="true" ma:displayName="Innovation" ma:list="{7288d138-aaf8-434c-b798-6f31447b8d88}" ma:internalName="Innovation" ma:showField="INNOVATION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pplications" ma:index="15" nillable="true" ma:displayName="Applications" ma:list="{da2ac9bf-3537-4670-a3ae-d8d75070d1b9}" ma:internalName="Applications" ma:showField="APPLICATION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ndustry" ma:index="16" nillable="true" ma:displayName="Industry" ma:list="{d4223f80-87ca-4d48-85c1-b11f26073d7b}" ma:internalName="Industry" ma:showField="INDUSTRY_ID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old_x002d_To" ma:index="17" nillable="true" ma:displayName="Sold-To" ma:internalName="Sold_x002d_To">
      <xsd:simpleType>
        <xsd:restriction base="dms:Text"/>
      </xsd:simpleType>
    </xsd:element>
    <xsd:element name="SalesDistrictTitle" ma:index="20" nillable="true" ma:displayName="SalesDistrictTitle" ma:list="{50370e94-047c-45fb-b566-fc64f91bea86}" ma:internalName="SalesDistrictTitle" ma:readOnly="true" ma:showField="Title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ductStatus" ma:index="21" nillable="true" ma:displayName="ProductStatus" ma:list="{297B7C7A-5D0D-4982-9702-EA99FBB4A83E}" ma:internalName="ProductStatus" ma:readOnly="true" ma:showField="CalculatedStatus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curityType" ma:index="26" nillable="true" ma:displayName="SecurityType" ma:default="Secured Only" ma:format="Dropdown" ma:internalName="SecurityType">
      <xsd:simpleType>
        <xsd:restriction base="dms:Choice">
          <xsd:enumeration value="Public"/>
          <xsd:enumeration value="Secured Only"/>
        </xsd:restriction>
      </xsd:simpleType>
    </xsd:element>
    <xsd:element name="CategoryTitle" ma:index="27" nillable="true" ma:displayName="CategoryTitle" ma:list="{86fa95bb-c809-49ce-a1fb-f4fb7b1949a0}" ma:internalName="CategoryTitle" ma:readOnly="true" ma:showField="Title" ma:web="d2b0125b-2e6a-4122-affe-42934978f6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ustomerGroup" ma:index="28" nillable="true" ma:displayName="CustomerGroup" ma:list="{1d487369-79c1-471a-aef5-6554842fae80}" ma:internalName="CustomerGroup" ma:showField="CustomerGroupI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ustomer_x0020_Name" ma:index="29" nillable="true" ma:displayName="Customer Name" ma:list="{a26128da-408a-40e4-8f46-322bff40bfec}" ma:internalName="Customer_x0020_Name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curityType xmlns="0376508a-3691-412d-a127-f3009102e432">Secured Only</SecurityType>
    <UserRoles xmlns="0376508a-3691-412d-a127-f3009102e432"/>
    <SalesOrg xmlns="0376508a-3691-412d-a127-f3009102e432">
      <Value>9</Value>
    </SalesOrg>
    <Innovation xmlns="0376508a-3691-412d-a127-f3009102e432">
      <Value>5</Value>
    </Innovation>
    <Sold_x002d_To xmlns="0376508a-3691-412d-a127-f3009102e432" xsi:nil="true"/>
    <CustomerGroup xmlns="0376508a-3691-412d-a127-f3009102e432"/>
    <SalesDistrict xmlns="0376508a-3691-412d-a127-f3009102e432">
      <Value>3</Value>
    </SalesDistrict>
    <Customer_x0020_Name xmlns="0376508a-3691-412d-a127-f3009102e432" xsi:nil="true"/>
    <Category xmlns="0376508a-3691-412d-a127-f3009102e432">
      <Value>3</Value>
    </Category>
    <MarketingChannel xmlns="0376508a-3691-412d-a127-f3009102e432">
      <Value>3</Value>
      <Value>16</Value>
      <Value>12</Value>
      <Value>8</Value>
      <Value>15</Value>
    </MarketingChannel>
    <SalesChannel xmlns="0376508a-3691-412d-a127-f3009102e432">
      <Value>6</Value>
    </SalesChannel>
    <Brand xmlns="0376508a-3691-412d-a127-f3009102e432">
      <Value>6</Value>
      <Value>1</Value>
    </Brand>
    <Language xmlns="0376508a-3691-412d-a127-f3009102e432">
      <Value>1</Value>
    </Language>
    <Applications xmlns="0376508a-3691-412d-a127-f3009102e432"/>
    <Country xmlns="0376508a-3691-412d-a127-f3009102e432"/>
    <LiteratureType xmlns="0376508a-3691-412d-a127-f3009102e432">48</LiteratureType>
    <Industry xmlns="0376508a-3691-412d-a127-f3009102e432"/>
    <Product xmlns="0376508a-3691-412d-a127-f3009102e432">
      <Value>248</Value>
      <Value>810</Value>
      <Value>383</Value>
    </Product>
    <AssetType xmlns="0376508a-3691-412d-a127-f3009102e432">34</AssetType>
  </documentManagement>
</p:properties>
</file>

<file path=customXml/itemProps1.xml><?xml version="1.0" encoding="utf-8"?>
<ds:datastoreItem xmlns:ds="http://schemas.openxmlformats.org/officeDocument/2006/customXml" ds:itemID="{6DF235D4-8C2E-4F06-A83F-51FF36134330}"/>
</file>

<file path=customXml/itemProps2.xml><?xml version="1.0" encoding="utf-8"?>
<ds:datastoreItem xmlns:ds="http://schemas.openxmlformats.org/officeDocument/2006/customXml" ds:itemID="{CFF6EFF8-F9BD-4B73-8323-8769C25F1E2B}"/>
</file>

<file path=customXml/itemProps3.xml><?xml version="1.0" encoding="utf-8"?>
<ds:datastoreItem xmlns:ds="http://schemas.openxmlformats.org/officeDocument/2006/customXml" ds:itemID="{763E024B-962E-45AF-9072-B526BF895DD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os3 ROI</vt:lpstr>
      <vt:lpstr>os3 ROI without Service</vt:lpstr>
      <vt:lpstr>Validation inputs</vt:lpstr>
    </vt:vector>
  </TitlesOfParts>
  <Company>Tennant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os3 ROI Tool v5.1</dc:title>
  <dc:creator>Johnson, Jeff</dc:creator>
  <cp:lastModifiedBy>Jacobs, Jeffrey</cp:lastModifiedBy>
  <cp:lastPrinted>2014-01-22T22:12:40Z</cp:lastPrinted>
  <dcterms:created xsi:type="dcterms:W3CDTF">2012-08-31T14:10:52Z</dcterms:created>
  <dcterms:modified xsi:type="dcterms:W3CDTF">2016-06-17T19:26:20Z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0x01010044891378B513214FBD163B593C0FE3ED</vt:lpwstr>
  </property>
  <property fmtid="{D5CDD505-2E9C-101B-9397-08002B2CF9AE}" pid="3" name="Order">
    <vt:r8>2669300</vt:r8>
  </property>
</Properties>
</file>